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ichiganstate-my.sharepoint.com/personal/laportej_msu_edu/Documents/Documents/Farm Management Files/Budgets &amp; Tools/Crop Budgets/Estimating Tool (Corn Soybeans Wheat)/Published Version/"/>
    </mc:Choice>
  </mc:AlternateContent>
  <xr:revisionPtr revIDLastSave="338" documentId="13_ncr:1_{E3B94347-163D-4D91-9083-0EA9EE5D2E8F}" xr6:coauthVersionLast="47" xr6:coauthVersionMax="47" xr10:uidLastSave="{0734ADBA-92CD-4B15-9D39-D89408033BA1}"/>
  <workbookProtection workbookAlgorithmName="SHA-512" workbookHashValue="NGUWs+RG4aVnvmLHaEHUu2xYGvW5fnz6XwowO9i6KRM2gFCUaqzVFq3zFMOr/lu7K4UOduUt3gjR1iqx7OBWVg==" workbookSaltValue="kZotzsZkq9B1UuORMLHb4A==" workbookSpinCount="100000" lockStructure="1"/>
  <bookViews>
    <workbookView xWindow="-108" yWindow="-108" windowWidth="23256" windowHeight="12576" tabRatio="947" xr2:uid="{00000000-000D-0000-FFFF-FFFF00000000}"/>
  </bookViews>
  <sheets>
    <sheet name="Instructions" sheetId="16" r:id="rId1"/>
    <sheet name="Crop Budget (Main)" sheetId="22" r:id="rId2"/>
    <sheet name="Financial Ratios" sheetId="26" r:id="rId3"/>
    <sheet name="Charts" sheetId="25" r:id="rId4"/>
    <sheet name="Chart Drivers" sheetId="24" state="hidden" r:id="rId5"/>
    <sheet name="Optimization" sheetId="23" r:id="rId6"/>
    <sheet name="Chemical Master List" sheetId="4" state="hidden" r:id="rId7"/>
  </sheets>
  <externalReferences>
    <externalReference r:id="rId8"/>
  </externalReferences>
  <definedNames>
    <definedName name="Chemicals">'Chemical Master List'!$A$1:$A$82</definedName>
    <definedName name="Foliars">'Chemical Master List'!$A$95:$A$102</definedName>
    <definedName name="Fungicides">'Chemical Master List'!$A$85:$A$92</definedName>
    <definedName name="Lime">#REF!</definedName>
    <definedName name="Macronutrients">#REF!</definedName>
    <definedName name="Micronutrients">#REF!</definedName>
    <definedName name="Moisture">'[1]Grain Handling'!$C$51:$C$66</definedName>
    <definedName name="NitrogenStabilizers">#REF!</definedName>
    <definedName name="_xlnm.Print_Area" localSheetId="1">'Crop Budget (Main)'!$A$1:$S$121</definedName>
    <definedName name="_xlnm.Print_Area" localSheetId="0">Instructions!$A$1:$R$19</definedName>
    <definedName name="_xlnm.Print_Area" localSheetId="5">Optimization!$A$1:$F$18</definedName>
    <definedName name="solver_adj" localSheetId="5" hidden="1">Optimization!$D$4:$D$6</definedName>
    <definedName name="solver_cvg" localSheetId="5" hidden="1">0.0001</definedName>
    <definedName name="solver_drv" localSheetId="5" hidden="1">1</definedName>
    <definedName name="solver_eng" localSheetId="5" hidden="1">2</definedName>
    <definedName name="solver_est" localSheetId="5" hidden="1">1</definedName>
    <definedName name="solver_itr" localSheetId="5" hidden="1">2147483647</definedName>
    <definedName name="solver_lhs1" localSheetId="5" hidden="1">Optimization!$C$10</definedName>
    <definedName name="solver_lhs2" localSheetId="5" hidden="1">Optimization!$C$11</definedName>
    <definedName name="solver_lhs3" localSheetId="5" hidden="1">Optimization!$C$12</definedName>
    <definedName name="solver_lhs4" localSheetId="5" hidden="1">Optimization!$C$13</definedName>
    <definedName name="solver_lhs5" localSheetId="5" hidden="1">Optimization!$C$9</definedName>
    <definedName name="solver_mip" localSheetId="5" hidden="1">2147483647</definedName>
    <definedName name="solver_mni" localSheetId="5" hidden="1">30</definedName>
    <definedName name="solver_mrt" localSheetId="5" hidden="1">0.075</definedName>
    <definedName name="solver_msl" localSheetId="5" hidden="1">2</definedName>
    <definedName name="solver_neg" localSheetId="5" hidden="1">1</definedName>
    <definedName name="solver_nod" localSheetId="5" hidden="1">2147483647</definedName>
    <definedName name="solver_num" localSheetId="5" hidden="1">5</definedName>
    <definedName name="solver_nwt" localSheetId="5" hidden="1">1</definedName>
    <definedName name="solver_opt" localSheetId="5" hidden="1">Optimization!$C$15</definedName>
    <definedName name="solver_pre" localSheetId="5" hidden="1">0.000001</definedName>
    <definedName name="solver_rbv" localSheetId="5" hidden="1">1</definedName>
    <definedName name="solver_rel1" localSheetId="5" hidden="1">3</definedName>
    <definedName name="solver_rel2" localSheetId="5" hidden="1">3</definedName>
    <definedName name="solver_rel3" localSheetId="5" hidden="1">3</definedName>
    <definedName name="solver_rel4" localSheetId="5" hidden="1">2</definedName>
    <definedName name="solver_rel5" localSheetId="5" hidden="1">1</definedName>
    <definedName name="solver_rhs1" localSheetId="5" hidden="1">Optimization!$E$10</definedName>
    <definedName name="solver_rhs2" localSheetId="5" hidden="1">Optimization!$E$11</definedName>
    <definedName name="solver_rhs3" localSheetId="5" hidden="1">Optimization!$E$12</definedName>
    <definedName name="solver_rhs4" localSheetId="5" hidden="1">Optimization!$E$13</definedName>
    <definedName name="solver_rhs5" localSheetId="5" hidden="1">Optimization!$E$9</definedName>
    <definedName name="solver_rlx" localSheetId="5" hidden="1">2</definedName>
    <definedName name="solver_rsd" localSheetId="5" hidden="1">0</definedName>
    <definedName name="solver_scl" localSheetId="5" hidden="1">1</definedName>
    <definedName name="solver_sho" localSheetId="5" hidden="1">2</definedName>
    <definedName name="solver_ssz" localSheetId="5" hidden="1">100</definedName>
    <definedName name="solver_tim" localSheetId="5" hidden="1">2147483647</definedName>
    <definedName name="solver_tol" localSheetId="5" hidden="1">0.01</definedName>
    <definedName name="solver_typ" localSheetId="5" hidden="1">1</definedName>
    <definedName name="solver_val" localSheetId="5" hidden="1">0</definedName>
    <definedName name="solver_ver" localSheetId="5" hidden="1">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6" i="22" l="1"/>
  <c r="G96" i="22"/>
  <c r="K88" i="22"/>
  <c r="G88" i="22"/>
  <c r="C96" i="22"/>
  <c r="C88" i="22"/>
  <c r="D62" i="22"/>
  <c r="E62" i="22"/>
  <c r="H62" i="22"/>
  <c r="I62" i="22"/>
  <c r="L62" i="22"/>
  <c r="M62" i="22"/>
  <c r="K17" i="22"/>
  <c r="K55" i="22"/>
  <c r="K65" i="22"/>
  <c r="K66" i="22"/>
  <c r="K67" i="22"/>
  <c r="K100" i="22"/>
  <c r="K15" i="26"/>
  <c r="K11" i="26"/>
  <c r="K92" i="22"/>
  <c r="K7" i="26"/>
  <c r="K3" i="26"/>
  <c r="G17" i="22"/>
  <c r="G92" i="22"/>
  <c r="G7" i="26"/>
  <c r="G11" i="26"/>
  <c r="G55" i="22"/>
  <c r="G65" i="22"/>
  <c r="G66" i="22"/>
  <c r="G67" i="22"/>
  <c r="G100" i="22"/>
  <c r="G15" i="26"/>
  <c r="G3" i="26"/>
  <c r="C17" i="22"/>
  <c r="C55" i="22"/>
  <c r="C65" i="22"/>
  <c r="C66" i="22"/>
  <c r="C67" i="22"/>
  <c r="C100" i="22"/>
  <c r="C15" i="26"/>
  <c r="C11" i="26"/>
  <c r="C92" i="22"/>
  <c r="C7" i="26"/>
  <c r="C3" i="26"/>
  <c r="AA30" i="22"/>
  <c r="X30" i="22"/>
  <c r="Z30" i="22"/>
  <c r="AA29" i="22"/>
  <c r="AA28" i="22"/>
  <c r="AA23" i="22"/>
  <c r="AA24" i="22"/>
  <c r="AD54" i="22"/>
  <c r="AC54" i="22"/>
  <c r="AC39" i="22"/>
  <c r="B6" i="23"/>
  <c r="B5" i="23"/>
  <c r="B4" i="23"/>
  <c r="AG4" i="22"/>
  <c r="AG3" i="22"/>
  <c r="X29" i="22"/>
  <c r="Z29" i="22"/>
  <c r="D27" i="22"/>
  <c r="E27" i="22"/>
  <c r="H27" i="22"/>
  <c r="I27" i="22"/>
  <c r="L27" i="22"/>
  <c r="M27" i="22"/>
  <c r="D26" i="22"/>
  <c r="E26" i="22"/>
  <c r="H26" i="22"/>
  <c r="I26" i="22"/>
  <c r="L26" i="22"/>
  <c r="M26" i="22"/>
  <c r="X23" i="22"/>
  <c r="Z23" i="22"/>
  <c r="AD39" i="22"/>
  <c r="X28" i="22"/>
  <c r="Z28" i="22"/>
  <c r="Z31" i="22"/>
  <c r="B2" i="24"/>
  <c r="C2" i="24"/>
  <c r="D2" i="24"/>
  <c r="B4" i="24"/>
  <c r="B5" i="24"/>
  <c r="B6" i="24"/>
  <c r="B7" i="24"/>
  <c r="C4" i="24"/>
  <c r="C5" i="24"/>
  <c r="C6" i="24"/>
  <c r="C7" i="24"/>
  <c r="D4" i="24"/>
  <c r="D5" i="24"/>
  <c r="D6" i="24"/>
  <c r="D7" i="24"/>
  <c r="B9" i="24"/>
  <c r="B10" i="24"/>
  <c r="B11" i="24"/>
  <c r="C9" i="24"/>
  <c r="C10" i="24"/>
  <c r="C11" i="24"/>
  <c r="D9" i="24"/>
  <c r="D10" i="24"/>
  <c r="D11" i="24"/>
  <c r="B12" i="24"/>
  <c r="C12" i="24"/>
  <c r="D12" i="24"/>
  <c r="B13" i="24"/>
  <c r="C13" i="24"/>
  <c r="D13" i="24"/>
  <c r="B14" i="24"/>
  <c r="C14" i="24"/>
  <c r="D14" i="24"/>
  <c r="B16" i="24"/>
  <c r="B17" i="24"/>
  <c r="C16" i="24"/>
  <c r="C17" i="24"/>
  <c r="D16" i="24"/>
  <c r="D17" i="24"/>
  <c r="B19" i="24"/>
  <c r="B20" i="24"/>
  <c r="C19" i="24"/>
  <c r="C20" i="24"/>
  <c r="D19" i="24"/>
  <c r="D20" i="24"/>
  <c r="B22" i="24"/>
  <c r="B23" i="24"/>
  <c r="B24" i="24"/>
  <c r="C22" i="24"/>
  <c r="C23" i="24"/>
  <c r="C24" i="24"/>
  <c r="D22" i="24"/>
  <c r="D23" i="24"/>
  <c r="D24" i="24"/>
  <c r="B25" i="24"/>
  <c r="C25" i="24"/>
  <c r="D25" i="24"/>
  <c r="B26" i="24"/>
  <c r="C26" i="24"/>
  <c r="D26" i="24"/>
  <c r="B27" i="24"/>
  <c r="C27" i="24"/>
  <c r="D27" i="24"/>
  <c r="B29" i="24"/>
  <c r="B30" i="24"/>
  <c r="C29" i="24"/>
  <c r="C30" i="24"/>
  <c r="D29" i="24"/>
  <c r="D30" i="24"/>
  <c r="B31" i="24"/>
  <c r="C31" i="24"/>
  <c r="D31" i="24"/>
  <c r="B32" i="24"/>
  <c r="C32" i="24"/>
  <c r="D32" i="24"/>
  <c r="B33" i="24"/>
  <c r="C33" i="24"/>
  <c r="D33" i="24"/>
  <c r="B34" i="24"/>
  <c r="C34" i="24"/>
  <c r="D34" i="24"/>
  <c r="B35" i="24"/>
  <c r="C35" i="24"/>
  <c r="D35" i="24"/>
  <c r="B36" i="24"/>
  <c r="C36" i="24"/>
  <c r="D36" i="24"/>
  <c r="B37" i="24"/>
  <c r="C37" i="24"/>
  <c r="D37" i="24"/>
  <c r="B38" i="24"/>
  <c r="C38" i="24"/>
  <c r="D38" i="24"/>
  <c r="B40" i="24"/>
  <c r="C40" i="24"/>
  <c r="D40" i="24"/>
  <c r="B41" i="24"/>
  <c r="C41" i="24"/>
  <c r="D41" i="24"/>
  <c r="B42" i="24"/>
  <c r="C42" i="24"/>
  <c r="D42" i="24"/>
  <c r="B44" i="24"/>
  <c r="C44" i="24"/>
  <c r="D44" i="24"/>
  <c r="C4" i="23"/>
  <c r="L3" i="24"/>
  <c r="L2" i="24"/>
  <c r="K2" i="24"/>
  <c r="K3" i="24"/>
  <c r="J3" i="24"/>
  <c r="J2" i="24"/>
  <c r="E6" i="23"/>
  <c r="C13" i="23"/>
  <c r="C6" i="23"/>
  <c r="C5" i="23"/>
  <c r="C12" i="23"/>
  <c r="C11" i="23"/>
  <c r="C10" i="23"/>
  <c r="G82" i="22"/>
  <c r="G74" i="22"/>
  <c r="K74" i="22"/>
  <c r="C74" i="22"/>
  <c r="K82" i="22"/>
  <c r="C82" i="22"/>
  <c r="M81" i="22"/>
  <c r="M80" i="22"/>
  <c r="I81" i="22"/>
  <c r="I80" i="22"/>
  <c r="E81" i="22"/>
  <c r="E80" i="22"/>
  <c r="L81" i="22"/>
  <c r="H81" i="22"/>
  <c r="D81" i="22"/>
  <c r="L80" i="22"/>
  <c r="H80" i="22"/>
  <c r="D80" i="22"/>
  <c r="L60" i="22"/>
  <c r="L61" i="22"/>
  <c r="L63" i="22"/>
  <c r="L64" i="22"/>
  <c r="H60" i="22"/>
  <c r="H61" i="22"/>
  <c r="H63" i="22"/>
  <c r="H64" i="22"/>
  <c r="D60" i="22"/>
  <c r="D61" i="22"/>
  <c r="D63" i="22"/>
  <c r="D64" i="22"/>
  <c r="E64" i="22"/>
  <c r="I64" i="22"/>
  <c r="M64" i="22"/>
  <c r="L72" i="22"/>
  <c r="L73" i="22"/>
  <c r="H72" i="22"/>
  <c r="H73" i="22"/>
  <c r="D72" i="22"/>
  <c r="D73" i="22"/>
  <c r="L22" i="22"/>
  <c r="L23" i="22"/>
  <c r="L24" i="22"/>
  <c r="L25" i="22"/>
  <c r="L28" i="22"/>
  <c r="L30" i="22"/>
  <c r="L31" i="22"/>
  <c r="L32" i="22"/>
  <c r="L33" i="22"/>
  <c r="L34" i="22"/>
  <c r="L35" i="22"/>
  <c r="L36" i="22"/>
  <c r="L37" i="22"/>
  <c r="L38" i="22"/>
  <c r="L39" i="22"/>
  <c r="L40" i="22"/>
  <c r="L41" i="22"/>
  <c r="L42" i="22"/>
  <c r="L43" i="22"/>
  <c r="L44" i="22"/>
  <c r="L45" i="22"/>
  <c r="L46" i="22"/>
  <c r="L47" i="22"/>
  <c r="L48" i="22"/>
  <c r="L49" i="22"/>
  <c r="L50" i="22"/>
  <c r="L51" i="22"/>
  <c r="L52" i="22"/>
  <c r="L53" i="22"/>
  <c r="L54" i="22"/>
  <c r="H22" i="22"/>
  <c r="H23" i="22"/>
  <c r="H24" i="22"/>
  <c r="H25" i="22"/>
  <c r="H28" i="22"/>
  <c r="H30" i="22"/>
  <c r="H31" i="22"/>
  <c r="H32" i="22"/>
  <c r="H33" i="22"/>
  <c r="H34" i="22"/>
  <c r="H35" i="22"/>
  <c r="H36" i="22"/>
  <c r="H37" i="22"/>
  <c r="H38" i="22"/>
  <c r="H39" i="22"/>
  <c r="H40" i="22"/>
  <c r="H41" i="22"/>
  <c r="H42" i="22"/>
  <c r="H43" i="22"/>
  <c r="H44" i="22"/>
  <c r="H45" i="22"/>
  <c r="H46" i="22"/>
  <c r="H47" i="22"/>
  <c r="H48" i="22"/>
  <c r="H49" i="22"/>
  <c r="H50" i="22"/>
  <c r="H51" i="22"/>
  <c r="H52" i="22"/>
  <c r="H53" i="22"/>
  <c r="H54" i="22"/>
  <c r="D22" i="22"/>
  <c r="D23" i="22"/>
  <c r="D24" i="22"/>
  <c r="D25" i="22"/>
  <c r="D28" i="22"/>
  <c r="D30" i="22"/>
  <c r="D31" i="22"/>
  <c r="D32" i="22"/>
  <c r="D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D49" i="22"/>
  <c r="D50" i="22"/>
  <c r="D51" i="22"/>
  <c r="D52" i="22"/>
  <c r="D53" i="22"/>
  <c r="D54" i="22"/>
  <c r="M53" i="22"/>
  <c r="I53" i="22"/>
  <c r="E53" i="22"/>
  <c r="M21" i="22"/>
  <c r="M23" i="22"/>
  <c r="M24" i="22"/>
  <c r="M25" i="22"/>
  <c r="M28" i="22"/>
  <c r="M30" i="22"/>
  <c r="M31" i="22"/>
  <c r="M32" i="22"/>
  <c r="M33" i="22"/>
  <c r="M34" i="22"/>
  <c r="M35" i="22"/>
  <c r="M37" i="22"/>
  <c r="M38" i="22"/>
  <c r="M40" i="22"/>
  <c r="M41" i="22"/>
  <c r="M43" i="22"/>
  <c r="M44" i="22"/>
  <c r="M45" i="22"/>
  <c r="M46" i="22"/>
  <c r="M47" i="22"/>
  <c r="M48" i="22"/>
  <c r="M50" i="22"/>
  <c r="M51" i="22"/>
  <c r="M54" i="22"/>
  <c r="M52" i="22"/>
  <c r="I21" i="22"/>
  <c r="I23" i="22"/>
  <c r="I24" i="22"/>
  <c r="I25" i="22"/>
  <c r="I28" i="22"/>
  <c r="I30" i="22"/>
  <c r="I31" i="22"/>
  <c r="I32" i="22"/>
  <c r="I33" i="22"/>
  <c r="I34" i="22"/>
  <c r="I35" i="22"/>
  <c r="I37" i="22"/>
  <c r="I38" i="22"/>
  <c r="I40" i="22"/>
  <c r="I41" i="22"/>
  <c r="I43" i="22"/>
  <c r="I44" i="22"/>
  <c r="I45" i="22"/>
  <c r="I46" i="22"/>
  <c r="I47" i="22"/>
  <c r="I48" i="22"/>
  <c r="I50" i="22"/>
  <c r="I51" i="22"/>
  <c r="I54" i="22"/>
  <c r="I52" i="22"/>
  <c r="E21" i="22"/>
  <c r="E23" i="22"/>
  <c r="E24" i="22"/>
  <c r="E25" i="22"/>
  <c r="E28" i="22"/>
  <c r="E30" i="22"/>
  <c r="E31" i="22"/>
  <c r="E32" i="22"/>
  <c r="E33" i="22"/>
  <c r="E34" i="22"/>
  <c r="E35" i="22"/>
  <c r="E37" i="22"/>
  <c r="E38" i="22"/>
  <c r="E40" i="22"/>
  <c r="E41" i="22"/>
  <c r="E43" i="22"/>
  <c r="E44" i="22"/>
  <c r="E45" i="22"/>
  <c r="E46" i="22"/>
  <c r="E47" i="22"/>
  <c r="E48" i="22"/>
  <c r="E50" i="22"/>
  <c r="E51" i="22"/>
  <c r="E54" i="22"/>
  <c r="E52" i="22"/>
  <c r="E59" i="22"/>
  <c r="E60" i="22"/>
  <c r="E63" i="22"/>
  <c r="E61" i="22"/>
  <c r="M61" i="22"/>
  <c r="I61" i="22"/>
  <c r="M59" i="22"/>
  <c r="M60" i="22"/>
  <c r="M63" i="22"/>
  <c r="I59" i="22"/>
  <c r="I60" i="22"/>
  <c r="I63" i="22"/>
  <c r="M71" i="22"/>
  <c r="M72" i="22"/>
  <c r="M73" i="22"/>
  <c r="I71" i="22"/>
  <c r="I72" i="22"/>
  <c r="I73" i="22"/>
  <c r="E71" i="22"/>
  <c r="E72" i="22"/>
  <c r="E73" i="22"/>
  <c r="C129" i="22"/>
  <c r="M129" i="22"/>
  <c r="L129" i="22"/>
  <c r="K129" i="22"/>
  <c r="I129" i="22"/>
  <c r="H129" i="22"/>
  <c r="G129" i="22"/>
  <c r="E129" i="22"/>
  <c r="D129" i="22"/>
  <c r="L21" i="22"/>
  <c r="H21" i="22"/>
  <c r="L71" i="22"/>
  <c r="H71" i="22"/>
  <c r="D71" i="22"/>
  <c r="L59" i="22"/>
  <c r="H59" i="22"/>
  <c r="D59" i="22"/>
  <c r="M127" i="22"/>
  <c r="L127" i="22"/>
  <c r="K127" i="22"/>
  <c r="I127" i="22"/>
  <c r="H127" i="22"/>
  <c r="G127" i="22"/>
  <c r="E127" i="22"/>
  <c r="D127" i="22"/>
  <c r="C127" i="22"/>
  <c r="M125" i="22"/>
  <c r="L125" i="22"/>
  <c r="K125" i="22"/>
  <c r="I125" i="22"/>
  <c r="H125" i="22"/>
  <c r="G125" i="22"/>
  <c r="E125" i="22"/>
  <c r="D125" i="22"/>
  <c r="C125" i="22"/>
  <c r="R59" i="22"/>
  <c r="S59" i="22"/>
  <c r="P59" i="22"/>
  <c r="Q59" i="22"/>
  <c r="N59" i="22"/>
  <c r="O59" i="22"/>
  <c r="R58" i="22"/>
  <c r="S58" i="22"/>
  <c r="P58" i="22"/>
  <c r="Q58" i="22"/>
  <c r="N58" i="22"/>
  <c r="O58" i="22"/>
  <c r="R51" i="22"/>
  <c r="S51" i="22"/>
  <c r="P51" i="22"/>
  <c r="Q51" i="22"/>
  <c r="N51" i="22"/>
  <c r="O51" i="22"/>
  <c r="R49" i="22"/>
  <c r="S49" i="22"/>
  <c r="P49" i="22"/>
  <c r="Q49" i="22"/>
  <c r="N49" i="22"/>
  <c r="O49" i="22"/>
  <c r="R48" i="22"/>
  <c r="S48" i="22"/>
  <c r="P48" i="22"/>
  <c r="Q48" i="22"/>
  <c r="N48" i="22"/>
  <c r="O48" i="22"/>
  <c r="R47" i="22"/>
  <c r="S47" i="22"/>
  <c r="P47" i="22"/>
  <c r="Q47" i="22"/>
  <c r="N47" i="22"/>
  <c r="O47" i="22"/>
  <c r="R46" i="22"/>
  <c r="S46" i="22"/>
  <c r="P46" i="22"/>
  <c r="Q46" i="22"/>
  <c r="N46" i="22"/>
  <c r="O46" i="22"/>
  <c r="R45" i="22"/>
  <c r="S45" i="22"/>
  <c r="P45" i="22"/>
  <c r="Q45" i="22"/>
  <c r="N45" i="22"/>
  <c r="O45" i="22"/>
  <c r="R44" i="22"/>
  <c r="S44" i="22"/>
  <c r="P44" i="22"/>
  <c r="Q44" i="22"/>
  <c r="N44" i="22"/>
  <c r="O44" i="22"/>
  <c r="R43" i="22"/>
  <c r="S43" i="22"/>
  <c r="P43" i="22"/>
  <c r="Q43" i="22"/>
  <c r="N43" i="22"/>
  <c r="O43" i="22"/>
  <c r="R41" i="22"/>
  <c r="S41" i="22"/>
  <c r="P41" i="22"/>
  <c r="Q41" i="22"/>
  <c r="N41" i="22"/>
  <c r="O41" i="22"/>
  <c r="R40" i="22"/>
  <c r="S40" i="22"/>
  <c r="P40" i="22"/>
  <c r="Q40" i="22"/>
  <c r="N40" i="22"/>
  <c r="O40" i="22"/>
  <c r="R39" i="22"/>
  <c r="S39" i="22"/>
  <c r="P39" i="22"/>
  <c r="Q39" i="22"/>
  <c r="N39" i="22"/>
  <c r="O39" i="22"/>
  <c r="S37" i="22"/>
  <c r="Q37" i="22"/>
  <c r="O37" i="22"/>
  <c r="R36" i="22"/>
  <c r="S36" i="22"/>
  <c r="P36" i="22"/>
  <c r="Q36" i="22"/>
  <c r="N36" i="22"/>
  <c r="O36" i="22"/>
  <c r="R35" i="22"/>
  <c r="S35" i="22"/>
  <c r="P35" i="22"/>
  <c r="Q35" i="22"/>
  <c r="N35" i="22"/>
  <c r="O35" i="22"/>
  <c r="S22" i="22"/>
  <c r="Q22" i="22"/>
  <c r="O22" i="22"/>
  <c r="R21" i="22"/>
  <c r="S21" i="22"/>
  <c r="P21" i="22"/>
  <c r="Q21" i="22"/>
  <c r="N21" i="22"/>
  <c r="O21" i="22"/>
  <c r="D21" i="22"/>
  <c r="R9" i="22"/>
  <c r="R17" i="22"/>
  <c r="S17" i="22"/>
  <c r="P9" i="22"/>
  <c r="P17" i="22"/>
  <c r="Q17" i="22"/>
  <c r="N9" i="22"/>
  <c r="N17" i="22"/>
  <c r="O17" i="22"/>
  <c r="M82" i="22"/>
  <c r="G56" i="22"/>
  <c r="I56" i="22"/>
  <c r="B15" i="24"/>
  <c r="V44" i="22"/>
  <c r="W44" i="22"/>
  <c r="W43" i="22"/>
  <c r="X24" i="22"/>
  <c r="Z24" i="22"/>
  <c r="V59" i="22"/>
  <c r="X25" i="22"/>
  <c r="Z25" i="22"/>
  <c r="K56" i="22"/>
  <c r="M56" i="22"/>
  <c r="B43" i="24"/>
  <c r="B18" i="24"/>
  <c r="C15" i="24"/>
  <c r="AD55" i="22"/>
  <c r="E65" i="22"/>
  <c r="C43" i="24"/>
  <c r="D39" i="24"/>
  <c r="AF39" i="22"/>
  <c r="AC55" i="22"/>
  <c r="K8" i="24"/>
  <c r="I65" i="22"/>
  <c r="B8" i="24"/>
  <c r="C56" i="22"/>
  <c r="E56" i="22"/>
  <c r="M74" i="22"/>
  <c r="D43" i="24"/>
  <c r="C28" i="24"/>
  <c r="B21" i="24"/>
  <c r="C18" i="24"/>
  <c r="M17" i="22"/>
  <c r="J8" i="24"/>
  <c r="D28" i="24"/>
  <c r="C21" i="24"/>
  <c r="I74" i="22"/>
  <c r="E55" i="22"/>
  <c r="E66" i="22"/>
  <c r="E82" i="22"/>
  <c r="B39" i="24"/>
  <c r="B28" i="24"/>
  <c r="D21" i="24"/>
  <c r="D18" i="24"/>
  <c r="D15" i="24"/>
  <c r="C8" i="24"/>
  <c r="B3" i="24"/>
  <c r="I55" i="22"/>
  <c r="E74" i="22"/>
  <c r="M65" i="22"/>
  <c r="D8" i="24"/>
  <c r="C3" i="24"/>
  <c r="M55" i="22"/>
  <c r="M66" i="22"/>
  <c r="I82" i="22"/>
  <c r="L8" i="24"/>
  <c r="C39" i="24"/>
  <c r="D3" i="24"/>
  <c r="K4" i="24"/>
  <c r="E17" i="22"/>
  <c r="E5" i="23"/>
  <c r="E4" i="23"/>
  <c r="W59" i="22"/>
  <c r="W58" i="22"/>
  <c r="AD40" i="22"/>
  <c r="I17" i="22"/>
  <c r="AC40" i="22"/>
  <c r="Z26" i="22"/>
  <c r="Z33" i="22"/>
  <c r="I66" i="22"/>
  <c r="X44" i="22"/>
  <c r="G115" i="22"/>
  <c r="G116" i="22"/>
  <c r="G75" i="22"/>
  <c r="G83" i="22"/>
  <c r="G84" i="22"/>
  <c r="I84" i="22"/>
  <c r="F5" i="23"/>
  <c r="G108" i="22"/>
  <c r="G107" i="22"/>
  <c r="I67" i="22"/>
  <c r="C15" i="23"/>
  <c r="AF40" i="22"/>
  <c r="F4" i="23"/>
  <c r="C108" i="22"/>
  <c r="C116" i="22"/>
  <c r="C115" i="22"/>
  <c r="J4" i="24"/>
  <c r="C107" i="22"/>
  <c r="X59" i="22"/>
  <c r="C75" i="22"/>
  <c r="L4" i="24"/>
  <c r="K115" i="22"/>
  <c r="K75" i="22"/>
  <c r="K108" i="22"/>
  <c r="F6" i="23"/>
  <c r="K116" i="22"/>
  <c r="K107" i="22"/>
  <c r="G120" i="22"/>
  <c r="G119" i="22"/>
  <c r="I83" i="22"/>
  <c r="G112" i="22"/>
  <c r="I75" i="22"/>
  <c r="G111" i="22"/>
  <c r="G76" i="22"/>
  <c r="I76" i="22"/>
  <c r="C9" i="23"/>
  <c r="E67" i="22"/>
  <c r="C112" i="22"/>
  <c r="C111" i="22"/>
  <c r="C83" i="22"/>
  <c r="C76" i="22"/>
  <c r="E76" i="22"/>
  <c r="E75" i="22"/>
  <c r="M67" i="22"/>
  <c r="K76" i="22"/>
  <c r="M76" i="22"/>
  <c r="M75" i="22"/>
  <c r="K111" i="22"/>
  <c r="K112" i="22"/>
  <c r="K83" i="22"/>
  <c r="C120" i="22"/>
  <c r="C119" i="22"/>
  <c r="C84" i="22"/>
  <c r="E84" i="22"/>
  <c r="E83" i="22"/>
  <c r="M83" i="22"/>
  <c r="K84" i="22"/>
  <c r="M84" i="22"/>
  <c r="K120" i="22"/>
  <c r="K119" i="22"/>
</calcChain>
</file>

<file path=xl/sharedStrings.xml><?xml version="1.0" encoding="utf-8"?>
<sst xmlns="http://schemas.openxmlformats.org/spreadsheetml/2006/main" count="1755" uniqueCount="527">
  <si>
    <t>Nitrogen</t>
  </si>
  <si>
    <t>Phosphorus</t>
  </si>
  <si>
    <t>Potassium</t>
  </si>
  <si>
    <t>None</t>
  </si>
  <si>
    <t>Tons</t>
  </si>
  <si>
    <t>Gallons</t>
  </si>
  <si>
    <t>Pound</t>
  </si>
  <si>
    <t>Name</t>
  </si>
  <si>
    <t>Selling Unit</t>
  </si>
  <si>
    <t>Rate Unit</t>
  </si>
  <si>
    <t>App Unit</t>
  </si>
  <si>
    <t>qt</t>
  </si>
  <si>
    <t>2,4-D</t>
  </si>
  <si>
    <t>pt</t>
  </si>
  <si>
    <t>Gallon</t>
  </si>
  <si>
    <t>Armezon/Impact</t>
  </si>
  <si>
    <t>oz</t>
  </si>
  <si>
    <t>Ounce</t>
  </si>
  <si>
    <t>Armezon Pro</t>
  </si>
  <si>
    <t>lb</t>
  </si>
  <si>
    <t>Cadet</t>
  </si>
  <si>
    <t>Quart</t>
  </si>
  <si>
    <t>Capreno</t>
  </si>
  <si>
    <t>Corvus</t>
  </si>
  <si>
    <t>Halex GT</t>
  </si>
  <si>
    <t>Lexar EZ</t>
  </si>
  <si>
    <t>Liberty</t>
  </si>
  <si>
    <t>Lumax EZ</t>
  </si>
  <si>
    <t>Outlook</t>
  </si>
  <si>
    <t>Prowl H20</t>
  </si>
  <si>
    <t>Sharpen</t>
  </si>
  <si>
    <t>Verdict</t>
  </si>
  <si>
    <t>Warrant</t>
  </si>
  <si>
    <t>Zidua</t>
  </si>
  <si>
    <t>Ammonium Sulfate</t>
  </si>
  <si>
    <t>Priaxor</t>
  </si>
  <si>
    <t>Stratego YLD</t>
  </si>
  <si>
    <t>Corn</t>
  </si>
  <si>
    <t>Per Acre</t>
  </si>
  <si>
    <t>Total Field</t>
  </si>
  <si>
    <t>Seed</t>
  </si>
  <si>
    <t>Fertilizer</t>
  </si>
  <si>
    <t>Custom Hire</t>
  </si>
  <si>
    <t>Driver &amp; Equipment Hire</t>
  </si>
  <si>
    <t>Equipment Hire</t>
  </si>
  <si>
    <t>Crop Insurance</t>
  </si>
  <si>
    <t>Freight &amp; Trucking</t>
  </si>
  <si>
    <t>Gas/Fuel</t>
  </si>
  <si>
    <t>Equipment Fuel</t>
  </si>
  <si>
    <t>Drying Propane</t>
  </si>
  <si>
    <t>Repairs &amp; Maintenance</t>
  </si>
  <si>
    <t>Supplies</t>
  </si>
  <si>
    <t>Storage</t>
  </si>
  <si>
    <t>Utilities</t>
  </si>
  <si>
    <t>Irrigation</t>
  </si>
  <si>
    <t>N</t>
  </si>
  <si>
    <t>P</t>
  </si>
  <si>
    <t>K</t>
  </si>
  <si>
    <t>S</t>
  </si>
  <si>
    <t>Ca</t>
  </si>
  <si>
    <t>Z</t>
  </si>
  <si>
    <t>B</t>
  </si>
  <si>
    <t>Mn</t>
  </si>
  <si>
    <t>Acres</t>
  </si>
  <si>
    <t>Fungicides</t>
  </si>
  <si>
    <t>Bushels</t>
  </si>
  <si>
    <t>Repairs</t>
  </si>
  <si>
    <t>Fuel/Electricity</t>
  </si>
  <si>
    <t>Soybeans</t>
  </si>
  <si>
    <t>Wheat</t>
  </si>
  <si>
    <t>Cost/Acre</t>
  </si>
  <si>
    <t>Sugar Beets</t>
  </si>
  <si>
    <t>Alfalfa Hay</t>
  </si>
  <si>
    <t>Dry Beans</t>
  </si>
  <si>
    <t>INCOME</t>
  </si>
  <si>
    <t>CWT</t>
  </si>
  <si>
    <t>(Enter Below)</t>
  </si>
  <si>
    <t>Corn Chemicals</t>
  </si>
  <si>
    <t>Boundary</t>
  </si>
  <si>
    <t>Optill</t>
  </si>
  <si>
    <t>Reflex</t>
  </si>
  <si>
    <t>Soybean Chemicals</t>
  </si>
  <si>
    <t>Adjuvants</t>
  </si>
  <si>
    <t>Ammonium Sulfate (Liquid)</t>
  </si>
  <si>
    <t>Ammonium Sulfate (Replacement)</t>
  </si>
  <si>
    <t>Methylated Seed Oil (MSO)</t>
  </si>
  <si>
    <t>Crop Oil Concentrate</t>
  </si>
  <si>
    <t>Drift Agent/Spreader</t>
  </si>
  <si>
    <t>Insecticides</t>
  </si>
  <si>
    <t>Insecticide (pint rate)</t>
  </si>
  <si>
    <t>Insecticide (ounce rate)</t>
  </si>
  <si>
    <t>Insecticide (pound rate)</t>
  </si>
  <si>
    <t>Insecticide (quart rate)</t>
  </si>
  <si>
    <t>Atrazine (Liquid)</t>
  </si>
  <si>
    <t>Atrazine (Dry)</t>
  </si>
  <si>
    <t>Balance Flexx</t>
  </si>
  <si>
    <t>Breakfree NXT/Harness/Surpass NXT</t>
  </si>
  <si>
    <t>Callisto</t>
  </si>
  <si>
    <t>Dual II Magnum/Cinch/Parallel</t>
  </si>
  <si>
    <t>Princep</t>
  </si>
  <si>
    <t>Python/Accolade</t>
  </si>
  <si>
    <t>Resolve SG</t>
  </si>
  <si>
    <t>Valor/Rowell</t>
  </si>
  <si>
    <t>Acuron</t>
  </si>
  <si>
    <t>Acuron Flex</t>
  </si>
  <si>
    <t>Anthem Maxx</t>
  </si>
  <si>
    <t>Anthem ATZ</t>
  </si>
  <si>
    <t>Basis Blend</t>
  </si>
  <si>
    <t>Bicip II Magnum/Cinch ATZ/Parallel Plus</t>
  </si>
  <si>
    <t>Breakfree NXT Lite/Degree XTRA/Fultime NXT/Keystone LA NXT</t>
  </si>
  <si>
    <t>Breakfree NXT ATZ/Harness XTRA/Keystone NXT</t>
  </si>
  <si>
    <t>Fierce</t>
  </si>
  <si>
    <t>Harness Max</t>
  </si>
  <si>
    <t>Hornet WDG/Stanza</t>
  </si>
  <si>
    <t>Instigate</t>
  </si>
  <si>
    <t>Prequel</t>
  </si>
  <si>
    <t>Soil Premix</t>
  </si>
  <si>
    <t>Soil</t>
  </si>
  <si>
    <t>Resicore</t>
  </si>
  <si>
    <t>Surestart II/TripleFlex II</t>
  </si>
  <si>
    <t>Zemax</t>
  </si>
  <si>
    <t>Post</t>
  </si>
  <si>
    <t>Accent Q</t>
  </si>
  <si>
    <t>Aim</t>
  </si>
  <si>
    <t>Banvel/Clarity</t>
  </si>
  <si>
    <t>Basagran/Broadloom</t>
  </si>
  <si>
    <t>Beacon</t>
  </si>
  <si>
    <t>Buctril/Moxy</t>
  </si>
  <si>
    <t>DiFlexx</t>
  </si>
  <si>
    <t>Laudis</t>
  </si>
  <si>
    <t>Permit</t>
  </si>
  <si>
    <t>Resource</t>
  </si>
  <si>
    <t>Stinger</t>
  </si>
  <si>
    <t>Callisto XTRA</t>
  </si>
  <si>
    <t>DiFlexx Duo</t>
  </si>
  <si>
    <t>Realm Q</t>
  </si>
  <si>
    <t>Resolve Q</t>
  </si>
  <si>
    <t>Revulin Q</t>
  </si>
  <si>
    <t>Solstice</t>
  </si>
  <si>
    <t>Status</t>
  </si>
  <si>
    <t>Steadfast Q</t>
  </si>
  <si>
    <t>Yukon</t>
  </si>
  <si>
    <t>Callisto GT</t>
  </si>
  <si>
    <t>Expert</t>
  </si>
  <si>
    <t>Sequence</t>
  </si>
  <si>
    <t>Timing</t>
  </si>
  <si>
    <t>Site of Action</t>
  </si>
  <si>
    <t>Post Pre-Mix</t>
  </si>
  <si>
    <t>Glyphosate</t>
  </si>
  <si>
    <t>14/15</t>
  </si>
  <si>
    <t>15/14/5</t>
  </si>
  <si>
    <t>15/27</t>
  </si>
  <si>
    <t>5/27</t>
  </si>
  <si>
    <t>2/27</t>
  </si>
  <si>
    <t>4/27</t>
  </si>
  <si>
    <t>2/4</t>
  </si>
  <si>
    <t>9/27</t>
  </si>
  <si>
    <t>5/9/15</t>
  </si>
  <si>
    <t>9/15/27</t>
  </si>
  <si>
    <t>2/2</t>
  </si>
  <si>
    <t>9/15</t>
  </si>
  <si>
    <t>14/27</t>
  </si>
  <si>
    <t>4/19</t>
  </si>
  <si>
    <t>5</t>
  </si>
  <si>
    <t>27</t>
  </si>
  <si>
    <t>15</t>
  </si>
  <si>
    <t>3</t>
  </si>
  <si>
    <t>2</t>
  </si>
  <si>
    <t>14</t>
  </si>
  <si>
    <t>9</t>
  </si>
  <si>
    <t>5/15/27/27</t>
  </si>
  <si>
    <t>15/27/27</t>
  </si>
  <si>
    <t>15/14</t>
  </si>
  <si>
    <t>5/15</t>
  </si>
  <si>
    <t>Bicip II Magnum Lite/Cinch ATZ Lite</t>
  </si>
  <si>
    <t>5/27/15</t>
  </si>
  <si>
    <t>4/15/27</t>
  </si>
  <si>
    <t>2/4/15</t>
  </si>
  <si>
    <t>27/15</t>
  </si>
  <si>
    <t>Enlist One</t>
  </si>
  <si>
    <t>Enlist Duo</t>
  </si>
  <si>
    <t>4</t>
  </si>
  <si>
    <t>4/9</t>
  </si>
  <si>
    <t>6</t>
  </si>
  <si>
    <t>Mag</t>
  </si>
  <si>
    <t>1)</t>
  </si>
  <si>
    <t>2)</t>
  </si>
  <si>
    <t>Custom Application</t>
  </si>
  <si>
    <t>Land Rent</t>
  </si>
  <si>
    <t>Broadaxe XC</t>
  </si>
  <si>
    <t>Command 3ME</t>
  </si>
  <si>
    <t>13</t>
  </si>
  <si>
    <t>Dual Magnum/Everprex/Parallel</t>
  </si>
  <si>
    <t>Firstrate</t>
  </si>
  <si>
    <t>Lorox/Linex</t>
  </si>
  <si>
    <t>7</t>
  </si>
  <si>
    <t>Metribuzin</t>
  </si>
  <si>
    <t>Prowl H20/Prowl</t>
  </si>
  <si>
    <t>Sonalan (PPI Only)</t>
  </si>
  <si>
    <t>Spartan</t>
  </si>
  <si>
    <t>Trifluralin (PPI Only)</t>
  </si>
  <si>
    <t>Valor/Valor EZ/Rowel</t>
  </si>
  <si>
    <t>Afforia</t>
  </si>
  <si>
    <t>2/2/14</t>
  </si>
  <si>
    <t>Authority Assist</t>
  </si>
  <si>
    <t>2/14</t>
  </si>
  <si>
    <t>Authority First/Sonic</t>
  </si>
  <si>
    <t>Authority Maxx</t>
  </si>
  <si>
    <t>Authority MTZ</t>
  </si>
  <si>
    <t>5/14</t>
  </si>
  <si>
    <t>Authority XL</t>
  </si>
  <si>
    <t>Canopy/Canopy Blend</t>
  </si>
  <si>
    <t>Envive</t>
  </si>
  <si>
    <t>Fierce XLT</t>
  </si>
  <si>
    <t>2/14/15</t>
  </si>
  <si>
    <t>Flexstar GT 3.5</t>
  </si>
  <si>
    <t>9/14</t>
  </si>
  <si>
    <t>Prefix</t>
  </si>
  <si>
    <t>Spartan Charge</t>
  </si>
  <si>
    <t>14/14</t>
  </si>
  <si>
    <t>Surveil</t>
  </si>
  <si>
    <t>Synchrony XP</t>
  </si>
  <si>
    <t>Trivence</t>
  </si>
  <si>
    <t>2/5/14</t>
  </si>
  <si>
    <t>Valor XLT/Rowl FX</t>
  </si>
  <si>
    <t>Warrant Ultra</t>
  </si>
  <si>
    <t>Zidua Pro</t>
  </si>
  <si>
    <t>Assure II/Targa</t>
  </si>
  <si>
    <t>Classic</t>
  </si>
  <si>
    <t>Cobra</t>
  </si>
  <si>
    <t>Flexstar</t>
  </si>
  <si>
    <t>Fusilade DX</t>
  </si>
  <si>
    <t>Fusion</t>
  </si>
  <si>
    <t>Harmony SG</t>
  </si>
  <si>
    <t>Marvel</t>
  </si>
  <si>
    <t>Phoenix</t>
  </si>
  <si>
    <t>Poast/Poast Plus</t>
  </si>
  <si>
    <t>Pursuit</t>
  </si>
  <si>
    <t>Raptor</t>
  </si>
  <si>
    <t>Select Max/Arrow/Select</t>
  </si>
  <si>
    <t>Ultra Blazer</t>
  </si>
  <si>
    <t>Liberty/Cheetah</t>
  </si>
  <si>
    <t>Cheetah Max</t>
  </si>
  <si>
    <t>Engenia</t>
  </si>
  <si>
    <t>Xtendimax/Fexapan</t>
  </si>
  <si>
    <t>10</t>
  </si>
  <si>
    <t>10/14</t>
  </si>
  <si>
    <t>2,4-D Amine</t>
  </si>
  <si>
    <t>2,4-D Ester</t>
  </si>
  <si>
    <t>Affinity Broadspec</t>
  </si>
  <si>
    <t>Axial XL</t>
  </si>
  <si>
    <t>Curtail</t>
  </si>
  <si>
    <t>Express</t>
  </si>
  <si>
    <t>Harmony</t>
  </si>
  <si>
    <t>Harmony Extra</t>
  </si>
  <si>
    <t>Huskie</t>
  </si>
  <si>
    <t>MCPA</t>
  </si>
  <si>
    <t>Nimble</t>
  </si>
  <si>
    <t>Osprey</t>
  </si>
  <si>
    <t>Peak</t>
  </si>
  <si>
    <t>Powerflex HL</t>
  </si>
  <si>
    <t>Puma</t>
  </si>
  <si>
    <t>Quelex</t>
  </si>
  <si>
    <t>Starane Ultra</t>
  </si>
  <si>
    <t>Talinor</t>
  </si>
  <si>
    <t>Widematch</t>
  </si>
  <si>
    <t>1</t>
  </si>
  <si>
    <t>4/4</t>
  </si>
  <si>
    <t>6/27</t>
  </si>
  <si>
    <t>Wheat Chemicals</t>
  </si>
  <si>
    <t>FERTILITY PROGRAM</t>
  </si>
  <si>
    <t>OPERATING EXPENSE RATIO</t>
  </si>
  <si>
    <t>Financial Scorecard</t>
  </si>
  <si>
    <t>0 - 60%</t>
  </si>
  <si>
    <t>60 - 80%</t>
  </si>
  <si>
    <t>80 - 100%</t>
  </si>
  <si>
    <r>
      <t xml:space="preserve">Only items that are colored in </t>
    </r>
    <r>
      <rPr>
        <b/>
        <sz val="12"/>
        <color theme="4" tint="-0.249977111117893"/>
        <rFont val="Calibri"/>
        <family val="2"/>
        <scheme val="minor"/>
      </rPr>
      <t>BLUE</t>
    </r>
    <r>
      <rPr>
        <b/>
        <sz val="12"/>
        <color theme="1"/>
        <rFont val="Calibri"/>
        <family val="2"/>
        <scheme val="minor"/>
      </rPr>
      <t xml:space="preserve"> should be altered in each TAB.  Changing the value of an item not marked </t>
    </r>
    <r>
      <rPr>
        <b/>
        <sz val="12"/>
        <color theme="4" tint="-0.249977111117893"/>
        <rFont val="Calibri"/>
        <family val="2"/>
        <scheme val="minor"/>
      </rPr>
      <t>BLUE</t>
    </r>
    <r>
      <rPr>
        <b/>
        <sz val="12"/>
        <color theme="1"/>
        <rFont val="Calibri"/>
        <family val="2"/>
        <scheme val="minor"/>
      </rPr>
      <t xml:space="preserve"> can cause the formulas in the spreadsheet to stop working.</t>
    </r>
  </si>
  <si>
    <t>Michigan State University Extension</t>
  </si>
  <si>
    <t>Suite 209, 120 N. Broadway, Cassopolis, MI 49031</t>
  </si>
  <si>
    <t>Template by: Jon LaPorte, Farm Management Educator</t>
  </si>
  <si>
    <t>Nutrient Removal Rate</t>
  </si>
  <si>
    <t>(Based on Yield Goal)</t>
  </si>
  <si>
    <t>Crop Miscellaneous</t>
  </si>
  <si>
    <t>Repair, Machinery</t>
  </si>
  <si>
    <t>Repair, Buildings</t>
  </si>
  <si>
    <t>Farm Insurance</t>
  </si>
  <si>
    <t>Crop Chemicals</t>
  </si>
  <si>
    <t>Cash Price</t>
  </si>
  <si>
    <t>Herbicides</t>
  </si>
  <si>
    <t>Aproach SC</t>
  </si>
  <si>
    <t>Headline SC</t>
  </si>
  <si>
    <t>Evito SC</t>
  </si>
  <si>
    <t>Caramba 0.75 SL</t>
  </si>
  <si>
    <t>Folicur 3.6 F</t>
  </si>
  <si>
    <t>Proline 480 SC</t>
  </si>
  <si>
    <t>Prosaro 421 SC</t>
  </si>
  <si>
    <t>Tilt 3.6 EC</t>
  </si>
  <si>
    <t>Absolute Maxx SC</t>
  </si>
  <si>
    <t>Aproach Prima SC</t>
  </si>
  <si>
    <t>Delaro 325 SC</t>
  </si>
  <si>
    <t>Nexicor EC</t>
  </si>
  <si>
    <t>Preemptor SC</t>
  </si>
  <si>
    <t>Quilt Xcel 2.2 SE</t>
  </si>
  <si>
    <t>Trivapro SE</t>
  </si>
  <si>
    <t>Wheat Fungicides</t>
  </si>
  <si>
    <t>Soybean Fungicides</t>
  </si>
  <si>
    <t>Corn Fungicides</t>
  </si>
  <si>
    <t>Quadris 2.08 SC</t>
  </si>
  <si>
    <t>Headline 2.09 EC/SC</t>
  </si>
  <si>
    <t>Aproach 2.08 SC</t>
  </si>
  <si>
    <t>Domark 230 ME</t>
  </si>
  <si>
    <t>Trivapro A 0.83 + Trivapro B 2.2 SE</t>
  </si>
  <si>
    <t>Aproach Prima 2.34 SC</t>
  </si>
  <si>
    <t>Fortix/Preemptor 3.22 SC</t>
  </si>
  <si>
    <t>Priaxor 4.17 SC</t>
  </si>
  <si>
    <t>Headline AMP 1.68 SC</t>
  </si>
  <si>
    <t>Stratego  YLD 4.18 SC</t>
  </si>
  <si>
    <t>Affiance 1.5 SC</t>
  </si>
  <si>
    <t>Income Taxes</t>
  </si>
  <si>
    <t>Principal Payment</t>
  </si>
  <si>
    <t>Total Acres</t>
  </si>
  <si>
    <t>Gross Revenue</t>
  </si>
  <si>
    <t>Total Gross Revenue</t>
  </si>
  <si>
    <t>Potassium (Potash)</t>
  </si>
  <si>
    <t>Limestone</t>
  </si>
  <si>
    <t>Source</t>
  </si>
  <si>
    <t>Price/ton</t>
  </si>
  <si>
    <t>Price/lb</t>
  </si>
  <si>
    <t>Amount</t>
  </si>
  <si>
    <t>Fertilizer Calculator</t>
  </si>
  <si>
    <t>Source Code:</t>
  </si>
  <si>
    <t>28-0-0</t>
  </si>
  <si>
    <t>18-46-0</t>
  </si>
  <si>
    <t>0-0-60</t>
  </si>
  <si>
    <t>type in</t>
  </si>
  <si>
    <r>
      <rPr>
        <b/>
        <sz val="12"/>
        <color theme="1"/>
        <rFont val="Calibri"/>
        <family val="2"/>
        <scheme val="minor"/>
      </rPr>
      <t xml:space="preserve">NOTE: </t>
    </r>
    <r>
      <rPr>
        <sz val="12"/>
        <color theme="1"/>
        <rFont val="Calibri"/>
        <family val="2"/>
        <scheme val="minor"/>
      </rPr>
      <t>There is a calculator to help with fertilizer pricing on this page.</t>
    </r>
  </si>
  <si>
    <t>Input income and expense information to create an estimated crop budget for your farm.</t>
  </si>
  <si>
    <t>Lannate LV(oz)</t>
  </si>
  <si>
    <t>Lannate LV (lb)</t>
  </si>
  <si>
    <t>Ambush 25W</t>
  </si>
  <si>
    <t>Arctic 3.2 EC</t>
  </si>
  <si>
    <t>Asana XL</t>
  </si>
  <si>
    <t>Baythroid 2</t>
  </si>
  <si>
    <t>Baythroid XL</t>
  </si>
  <si>
    <t>Bifenture EC</t>
  </si>
  <si>
    <t>Brigade 2EC</t>
  </si>
  <si>
    <t>Capture 2EC</t>
  </si>
  <si>
    <t>Carbaryl 4L</t>
  </si>
  <si>
    <t>Chlorpyrifos 4E</t>
  </si>
  <si>
    <t>Cobalt</t>
  </si>
  <si>
    <t>Dimethoate 267</t>
  </si>
  <si>
    <t>Dimethoate 4EC and DiGon 400</t>
  </si>
  <si>
    <t>Entrust</t>
  </si>
  <si>
    <t>Intrepid 2F</t>
  </si>
  <si>
    <t>Lambda-Cy EC</t>
  </si>
  <si>
    <t>Larvin 3.2</t>
  </si>
  <si>
    <t>Leverage 2.7</t>
  </si>
  <si>
    <t>Leverage 360</t>
  </si>
  <si>
    <t>Nufos 4E</t>
  </si>
  <si>
    <t>Orthene 75S</t>
  </si>
  <si>
    <t>Orthene 90S</t>
  </si>
  <si>
    <t>Orthene 97</t>
  </si>
  <si>
    <t>Penncap-M</t>
  </si>
  <si>
    <t>Permethrin/ Perm-Up 3.2EC</t>
  </si>
  <si>
    <t>Pounce 3.2 EC</t>
  </si>
  <si>
    <t>Proaxis</t>
  </si>
  <si>
    <t>Radiant SC</t>
  </si>
  <si>
    <t>Sevin 4 F and XLR Plus</t>
  </si>
  <si>
    <t>Lorsban 4E &amp; Advanced</t>
  </si>
  <si>
    <t>Sevin 80S and 80WSP</t>
  </si>
  <si>
    <t>Silencer</t>
  </si>
  <si>
    <t>Tracer</t>
  </si>
  <si>
    <t>Warrior</t>
  </si>
  <si>
    <t>Dimilin 25W &amp; 2L</t>
  </si>
  <si>
    <t>Pounce 25WP &amp; 3.2 EC</t>
  </si>
  <si>
    <t>Soybean Insecticides</t>
  </si>
  <si>
    <t>http://msuent.com/assets/pdf/1582SoybeanInsects10.pdf</t>
  </si>
  <si>
    <t>Dimethoate 4EC / 400 (5lb)</t>
  </si>
  <si>
    <t>Dimethoate 4EC / 400 (gal)</t>
  </si>
  <si>
    <t>Malathion ULV</t>
  </si>
  <si>
    <t>Malathion 5EC, 8F and 8 Aquamul</t>
  </si>
  <si>
    <t>Aztec 2.1G</t>
  </si>
  <si>
    <t>Aztec 4.67G</t>
  </si>
  <si>
    <t>Baythroid 2 &amp; XL</t>
  </si>
  <si>
    <t>Capture 1.15 G</t>
  </si>
  <si>
    <t xml:space="preserve">Capture LFR </t>
  </si>
  <si>
    <t>Comite</t>
  </si>
  <si>
    <t>Counter 15G</t>
  </si>
  <si>
    <t>Counter CR</t>
  </si>
  <si>
    <t>Deadline MPs 4% bait</t>
  </si>
  <si>
    <t>Dimethoate 5lb</t>
  </si>
  <si>
    <t>Empower 2</t>
  </si>
  <si>
    <t xml:space="preserve">Entrust </t>
  </si>
  <si>
    <t>Force 3G</t>
  </si>
  <si>
    <t>Fortress 5G</t>
  </si>
  <si>
    <t>Lannate LV</t>
  </si>
  <si>
    <t xml:space="preserve">Lorsban 15G </t>
  </si>
  <si>
    <t>Perm-UP 3.2 EC</t>
  </si>
  <si>
    <t>Pounce 25 WP</t>
  </si>
  <si>
    <t xml:space="preserve">Radiant SC </t>
  </si>
  <si>
    <t>Regent 4SC</t>
  </si>
  <si>
    <t xml:space="preserve">Sevin 4F and XLR Plus </t>
  </si>
  <si>
    <t>http://msuent.com/assets/pdf/1582CornInsects10.pdf</t>
  </si>
  <si>
    <t>Mustang Maxx EC &amp; EW</t>
  </si>
  <si>
    <t>Mustang Maxx EC and EW</t>
  </si>
  <si>
    <t>-</t>
  </si>
  <si>
    <t>Break-even $$/Bushel</t>
  </si>
  <si>
    <t xml:space="preserve">Break-even Yield/Acre </t>
  </si>
  <si>
    <t>Break-Even Calculations</t>
  </si>
  <si>
    <t>Phone: (269) 445-4356          Email: laportej@msu.edu</t>
  </si>
  <si>
    <t>Click on the next TAB to enter specific expense (or income) information.</t>
  </si>
  <si>
    <t>Crop Budget</t>
  </si>
  <si>
    <t>Price</t>
  </si>
  <si>
    <t>lbs/ton</t>
  </si>
  <si>
    <t>%/ton</t>
  </si>
  <si>
    <t>Extract Nitrogen Cost from Phosphate Fertilizers</t>
  </si>
  <si>
    <t>Nitrogen from Phosphate</t>
  </si>
  <si>
    <t>*If nitrogen from Phosphate fertilizer will not be utilized by the crop, simply enter "0" in Amount and adjust the price of the phosphate fertilizer to the total cost/ton of the blend.</t>
  </si>
  <si>
    <t>Other</t>
  </si>
  <si>
    <r>
      <t xml:space="preserve">Interest </t>
    </r>
    <r>
      <rPr>
        <sz val="10"/>
        <color theme="1"/>
        <rFont val="Calibri"/>
        <family val="2"/>
        <scheme val="minor"/>
      </rPr>
      <t>(Operating)</t>
    </r>
  </si>
  <si>
    <t>Hired Labor</t>
  </si>
  <si>
    <r>
      <t>Interest</t>
    </r>
    <r>
      <rPr>
        <sz val="10"/>
        <color theme="1"/>
        <rFont val="Calibri"/>
        <family val="2"/>
        <scheme val="minor"/>
      </rPr>
      <t xml:space="preserve"> (Term)</t>
    </r>
  </si>
  <si>
    <t>Economic Overhead</t>
  </si>
  <si>
    <t>Value of Unpaid Labor &amp; Management</t>
  </si>
  <si>
    <t>Value of Unpaid Equity Capital</t>
  </si>
  <si>
    <t>Total Economic Overhead</t>
  </si>
  <si>
    <t>Total Economic Cost of Production</t>
  </si>
  <si>
    <r>
      <t>Economic Profit</t>
    </r>
    <r>
      <rPr>
        <i/>
        <sz val="12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(Net Cash Flow - Unpaid Labor &amp; Equity)</t>
    </r>
  </si>
  <si>
    <t>Economic (Profit) Break-even</t>
  </si>
  <si>
    <t>Government Payments</t>
  </si>
  <si>
    <t>Drop Down Menu</t>
  </si>
  <si>
    <t>After Soybeans</t>
  </si>
  <si>
    <t>After Corn</t>
  </si>
  <si>
    <t>(drop down menu) -&gt;</t>
  </si>
  <si>
    <t>Real Estate Taxes</t>
  </si>
  <si>
    <t>Crop Budget Estimator</t>
  </si>
  <si>
    <t>Cash Flow</t>
  </si>
  <si>
    <t>Economic Profitability</t>
  </si>
  <si>
    <t>DEPRECIATION EXPENSE RATIO</t>
  </si>
  <si>
    <t>10% - over</t>
  </si>
  <si>
    <t>5 - 10%</t>
  </si>
  <si>
    <t>0 - 5%</t>
  </si>
  <si>
    <t>INTEREST EXPENSE RATIO</t>
  </si>
  <si>
    <t>NET FARM INCOME RATIO</t>
  </si>
  <si>
    <t>0 - 10%</t>
  </si>
  <si>
    <t>10 - 20%</t>
  </si>
  <si>
    <t>*Note: these four ratios add up to 100%</t>
  </si>
  <si>
    <t>20% - over</t>
  </si>
  <si>
    <t>*Enter a price/lb of nitrogen to calculate the phosphate fertilizer price.  The price as calculated above can be used if a price is not already known.</t>
  </si>
  <si>
    <t>Optimizing Profitability</t>
  </si>
  <si>
    <t>Budget Acres</t>
  </si>
  <si>
    <t>Revenue Per Acre</t>
  </si>
  <si>
    <t>Total Direct &amp; Overhead Cost</t>
  </si>
  <si>
    <t>Minimum Costs to Cover</t>
  </si>
  <si>
    <t>&lt;=</t>
  </si>
  <si>
    <t>&gt;=</t>
  </si>
  <si>
    <t>=</t>
  </si>
  <si>
    <r>
      <rPr>
        <sz val="11"/>
        <color theme="1"/>
        <rFont val="Symbol"/>
        <family val="1"/>
        <charset val="2"/>
      </rPr>
      <t>¬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Maximum acres</t>
    </r>
    <r>
      <rPr>
        <sz val="11"/>
        <color theme="1"/>
        <rFont val="Calibri"/>
        <family val="1"/>
        <charset val="2"/>
        <scheme val="minor"/>
      </rPr>
      <t xml:space="preserve"> allowed</t>
    </r>
  </si>
  <si>
    <t>Maximized Revenue</t>
  </si>
  <si>
    <r>
      <rPr>
        <sz val="11"/>
        <color theme="1"/>
        <rFont val="Symbol"/>
        <family val="1"/>
        <charset val="2"/>
      </rPr>
      <t>¬</t>
    </r>
    <r>
      <rPr>
        <sz val="11"/>
        <color theme="1"/>
        <rFont val="Calibri"/>
        <family val="2"/>
      </rPr>
      <t xml:space="preserve"> Use </t>
    </r>
    <r>
      <rPr>
        <sz val="11"/>
        <color theme="1"/>
        <rFont val="Calibri"/>
        <family val="2"/>
        <scheme val="minor"/>
      </rPr>
      <t>Solver Function</t>
    </r>
  </si>
  <si>
    <t>Optimization Instructions</t>
  </si>
  <si>
    <t>2. Enter the maximum desired Revenue for the farm between all crops in column E.</t>
  </si>
  <si>
    <t xml:space="preserve">3. Enter the minimum goal of acres for each crop in column E.  </t>
  </si>
  <si>
    <t>4. Enter the total acres to be planted across all crops in column E.</t>
  </si>
  <si>
    <t>5. Click on the Maximized Revenue cell in C17 and run the Solver tool (click on Data on the top toolbar).  Solver is pre-programmed, but can be reset using the photo below:</t>
  </si>
  <si>
    <r>
      <rPr>
        <sz val="11"/>
        <color theme="1"/>
        <rFont val="Symbol"/>
        <family val="1"/>
        <charset val="2"/>
      </rPr>
      <t>¬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Total Cost (goal)</t>
    </r>
  </si>
  <si>
    <t>Other (fixed)</t>
  </si>
  <si>
    <t>Other (variable)</t>
  </si>
  <si>
    <r>
      <t xml:space="preserve">Other </t>
    </r>
    <r>
      <rPr>
        <sz val="10"/>
        <color theme="1"/>
        <rFont val="Calibri"/>
        <family val="2"/>
        <scheme val="minor"/>
      </rPr>
      <t>(variable &amp; fixed)</t>
    </r>
  </si>
  <si>
    <t>Owner Withdrawal</t>
  </si>
  <si>
    <r>
      <t xml:space="preserve">Interest </t>
    </r>
    <r>
      <rPr>
        <sz val="10"/>
        <color theme="1"/>
        <rFont val="Calibri"/>
        <family val="2"/>
        <scheme val="minor"/>
      </rPr>
      <t>(Oper &amp; Term)</t>
    </r>
  </si>
  <si>
    <t>Variable</t>
  </si>
  <si>
    <t>Fixed</t>
  </si>
  <si>
    <t>Variable &amp; Fixed</t>
  </si>
  <si>
    <r>
      <t>Depreciation</t>
    </r>
    <r>
      <rPr>
        <sz val="10"/>
        <color theme="1"/>
        <rFont val="Calibri"/>
        <family val="2"/>
        <scheme val="minor"/>
      </rPr>
      <t xml:space="preserve"> (Economic)</t>
    </r>
  </si>
  <si>
    <t>Cost Comparison Charts</t>
  </si>
  <si>
    <t>Optimization</t>
  </si>
  <si>
    <t>1. Enter the acres for consideration in the Optimizer in column D.  The acres already on the Crop Budget (Main) tab have been provided for comparison.</t>
  </si>
  <si>
    <t>Interest (Operating)</t>
  </si>
  <si>
    <t>Depreciation (Economic not Taxable)</t>
  </si>
  <si>
    <t>Owner Withdrawal (Family Living)</t>
  </si>
  <si>
    <t>Interest (Term)</t>
  </si>
  <si>
    <r>
      <t xml:space="preserve">Capital Retainment </t>
    </r>
    <r>
      <rPr>
        <b/>
        <sz val="11"/>
        <color theme="1"/>
        <rFont val="Calibri"/>
        <family val="2"/>
        <scheme val="minor"/>
      </rPr>
      <t>(Net Worth)</t>
    </r>
    <r>
      <rPr>
        <b/>
        <sz val="14"/>
        <color theme="1"/>
        <rFont val="Calibri"/>
        <family val="2"/>
        <scheme val="minor"/>
      </rPr>
      <t xml:space="preserve"> Break-even</t>
    </r>
  </si>
  <si>
    <t>Sulfur</t>
  </si>
  <si>
    <r>
      <t xml:space="preserve">Other Fertilizer </t>
    </r>
    <r>
      <rPr>
        <i/>
        <sz val="12"/>
        <color theme="1"/>
        <rFont val="Calibri"/>
        <family val="2"/>
        <scheme val="minor"/>
      </rPr>
      <t>(i.e. micronutrients, etc.)</t>
    </r>
  </si>
  <si>
    <t>Total Fertilizer</t>
  </si>
  <si>
    <t>(Enter Crop Name) --&gt;</t>
  </si>
  <si>
    <t>Crop 1</t>
  </si>
  <si>
    <t>Crop 2</t>
  </si>
  <si>
    <t>Crop 3</t>
  </si>
  <si>
    <t>Break-even $$/unit</t>
  </si>
  <si>
    <t>(Enter Unit Below)</t>
  </si>
  <si>
    <t>Minimum crop 1 acres</t>
  </si>
  <si>
    <t>Minimum crop 2 acres</t>
  </si>
  <si>
    <t>Minimum crop 3 acres</t>
  </si>
  <si>
    <r>
      <rPr>
        <sz val="11"/>
        <color theme="1"/>
        <rFont val="Symbol"/>
        <family val="1"/>
        <charset val="2"/>
      </rPr>
      <t>¬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Minimum crop 1 acres (goal)</t>
    </r>
  </si>
  <si>
    <r>
      <rPr>
        <sz val="11"/>
        <color theme="1"/>
        <rFont val="Symbol"/>
        <family val="1"/>
        <charset val="2"/>
      </rPr>
      <t>¬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Minimum crop 3 acres</t>
    </r>
    <r>
      <rPr>
        <sz val="11"/>
        <color theme="1"/>
        <rFont val="Calibri"/>
        <family val="1"/>
        <charset val="2"/>
        <scheme val="minor"/>
      </rPr>
      <t xml:space="preserve"> (goal)</t>
    </r>
  </si>
  <si>
    <r>
      <rPr>
        <sz val="11"/>
        <color theme="1"/>
        <rFont val="Symbol"/>
        <family val="1"/>
        <charset val="2"/>
      </rPr>
      <t>¬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Minimum crop 2 acres</t>
    </r>
    <r>
      <rPr>
        <sz val="11"/>
        <color theme="1"/>
        <rFont val="Calibri"/>
        <family val="1"/>
        <charset val="2"/>
        <scheme val="minor"/>
      </rPr>
      <t xml:space="preserve"> (goal)</t>
    </r>
  </si>
  <si>
    <t>6. After running Solver, the acres will be re-adjusted to maximize the revenue of the combined crops .</t>
  </si>
  <si>
    <t>This tab contains an optimization tool that will outline what combination of acres will provide the maximum profitability based on the information producers input in the Crop Budget (Main) tab.</t>
  </si>
  <si>
    <t>Extract Nitrogen Cost from Sulfur Fertilizers</t>
  </si>
  <si>
    <t>*Enter a price/lb of nitrogen to calculate the sulfur fertilizer price.  The price as calculated above can be used if a price is not already known.</t>
  </si>
  <si>
    <t>*If nitrogen from sulfur fertilizer will not be utilized by the crop, simply enter "0" in Amount and adjust the price of the sulfur fertilizer to the total cost/ton of the blend.</t>
  </si>
  <si>
    <t>Nitrogen from Sulfur</t>
  </si>
  <si>
    <t>Prepared by: Jon LaPorte, Farm Business Management Educator</t>
  </si>
  <si>
    <t>Suite 116, 120 N. Broadway, Cassopolis, MI 49031</t>
  </si>
  <si>
    <t>Charts</t>
  </si>
  <si>
    <t>Net Farm Income</t>
  </si>
  <si>
    <t>(Gross Revenue - Variable &amp; Fixed Costs)</t>
  </si>
  <si>
    <t>Net Cash Flow</t>
  </si>
  <si>
    <t xml:space="preserve"> (Net Farm Income - Financing + Depreciation)</t>
  </si>
  <si>
    <r>
      <rPr>
        <b/>
        <i/>
        <sz val="14"/>
        <color rgb="FF18453B"/>
        <rFont val="Calibri"/>
        <family val="2"/>
        <scheme val="minor"/>
      </rPr>
      <t>Return Over Variable Costs</t>
    </r>
    <r>
      <rPr>
        <b/>
        <i/>
        <sz val="12"/>
        <color rgb="FF18453B"/>
        <rFont val="Calibri"/>
        <family val="2"/>
        <scheme val="minor"/>
      </rPr>
      <t xml:space="preserve"> </t>
    </r>
  </si>
  <si>
    <t>(Gross Revenue - Variable Costs)</t>
  </si>
  <si>
    <t>Financing</t>
  </si>
  <si>
    <t>Fixed Costs</t>
  </si>
  <si>
    <t>EXPENSE</t>
  </si>
  <si>
    <t>Variable Costs</t>
  </si>
  <si>
    <t>Other Income</t>
  </si>
  <si>
    <r>
      <t xml:space="preserve">Repayment Capacity </t>
    </r>
    <r>
      <rPr>
        <b/>
        <sz val="11"/>
        <color theme="1"/>
        <rFont val="Calibri"/>
        <family val="2"/>
        <scheme val="minor"/>
      </rPr>
      <t>(Cash Flow)</t>
    </r>
  </si>
  <si>
    <r>
      <t xml:space="preserve">Net Returns </t>
    </r>
    <r>
      <rPr>
        <b/>
        <sz val="11"/>
        <color theme="1"/>
        <rFont val="Calibri"/>
        <family val="2"/>
        <scheme val="minor"/>
      </rPr>
      <t>(Variable &amp; Fixed)</t>
    </r>
  </si>
  <si>
    <t>Total Financing</t>
  </si>
  <si>
    <t>Total Variable, Fixed, and Financing</t>
  </si>
  <si>
    <t>Total Fixed Costs</t>
  </si>
  <si>
    <t>Total Variable &amp; Fixed Costs</t>
  </si>
  <si>
    <t>Total Variable Costs</t>
  </si>
  <si>
    <r>
      <t xml:space="preserve">Expected Yield </t>
    </r>
    <r>
      <rPr>
        <i/>
        <sz val="12"/>
        <color theme="1"/>
        <rFont val="Calibri"/>
        <family val="2"/>
        <scheme val="minor"/>
      </rPr>
      <t>(i.e. bushels, cwt, tons, etc.)</t>
    </r>
  </si>
  <si>
    <t>Cwt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</si>
</sst>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color theme="6" tint="0.59999389629810485"/>
      <name val="Calibri"/>
      <family val="2"/>
      <scheme val="minor"/>
    </font>
    <font>
      <sz val="12"/>
      <color theme="6" tint="0.59999389629810485"/>
      <name val="Calibri"/>
      <family val="2"/>
      <scheme val="minor"/>
    </font>
    <font>
      <i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1"/>
      <name val="Calibri"/>
      <family val="1"/>
      <charset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2"/>
    </font>
    <font>
      <b/>
      <sz val="14"/>
      <color theme="4" tint="-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0"/>
      <name val="Calibri"/>
      <family val="2"/>
      <scheme val="minor"/>
    </font>
    <font>
      <b/>
      <i/>
      <sz val="16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4"/>
      <color rgb="FF18453B"/>
      <name val="Calibri"/>
      <family val="2"/>
      <scheme val="minor"/>
    </font>
    <font>
      <b/>
      <i/>
      <sz val="10"/>
      <color rgb="FF18453B"/>
      <name val="Calibri"/>
      <family val="2"/>
      <scheme val="minor"/>
    </font>
    <font>
      <b/>
      <i/>
      <sz val="12"/>
      <color rgb="FF18453B"/>
      <name val="Calibri"/>
      <family val="2"/>
      <scheme val="minor"/>
    </font>
    <font>
      <b/>
      <sz val="10"/>
      <color rgb="FF18453B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DB14B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8453B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539">
    <xf numFmtId="0" fontId="0" fillId="0" borderId="0" xfId="0"/>
    <xf numFmtId="44" fontId="0" fillId="0" borderId="0" xfId="0" applyNumberFormat="1"/>
    <xf numFmtId="0" fontId="3" fillId="0" borderId="0" xfId="0" applyFont="1"/>
    <xf numFmtId="2" fontId="0" fillId="0" borderId="0" xfId="0" applyNumberFormat="1"/>
    <xf numFmtId="0" fontId="3" fillId="0" borderId="0" xfId="0" applyFont="1" applyFill="1" applyBorder="1"/>
    <xf numFmtId="0" fontId="0" fillId="0" borderId="0" xfId="0"/>
    <xf numFmtId="0" fontId="0" fillId="0" borderId="0" xfId="0"/>
    <xf numFmtId="0" fontId="3" fillId="0" borderId="0" xfId="0" applyFont="1"/>
    <xf numFmtId="2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/>
    <xf numFmtId="0" fontId="3" fillId="0" borderId="0" xfId="0" applyFont="1"/>
    <xf numFmtId="2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4" fillId="0" borderId="0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center"/>
    </xf>
    <xf numFmtId="0" fontId="12" fillId="0" borderId="0" xfId="0" applyFont="1" applyFill="1" applyBorder="1" applyProtection="1">
      <protection locked="0"/>
    </xf>
    <xf numFmtId="0" fontId="12" fillId="0" borderId="0" xfId="0" applyFont="1" applyFill="1" applyBorder="1" applyProtection="1"/>
    <xf numFmtId="0" fontId="12" fillId="0" borderId="0" xfId="0" applyFont="1" applyFill="1" applyProtection="1">
      <protection locked="0"/>
    </xf>
    <xf numFmtId="0" fontId="12" fillId="0" borderId="15" xfId="0" applyFont="1" applyFill="1" applyBorder="1" applyProtection="1">
      <protection locked="0"/>
    </xf>
    <xf numFmtId="0" fontId="12" fillId="0" borderId="16" xfId="0" applyFont="1" applyFill="1" applyBorder="1" applyProtection="1">
      <protection locked="0"/>
    </xf>
    <xf numFmtId="0" fontId="12" fillId="0" borderId="5" xfId="0" applyFont="1" applyFill="1" applyBorder="1" applyProtection="1">
      <protection locked="0"/>
    </xf>
    <xf numFmtId="0" fontId="15" fillId="0" borderId="16" xfId="0" applyFont="1" applyFill="1" applyBorder="1" applyProtection="1">
      <protection locked="0"/>
    </xf>
    <xf numFmtId="0" fontId="15" fillId="0" borderId="0" xfId="0" applyFont="1" applyFill="1" applyBorder="1" applyProtection="1">
      <protection locked="0"/>
    </xf>
    <xf numFmtId="0" fontId="15" fillId="0" borderId="5" xfId="0" applyFont="1" applyFill="1" applyBorder="1" applyProtection="1">
      <protection locked="0"/>
    </xf>
    <xf numFmtId="44" fontId="13" fillId="0" borderId="0" xfId="1" applyFont="1" applyFill="1" applyBorder="1" applyProtection="1">
      <protection locked="0"/>
    </xf>
    <xf numFmtId="44" fontId="13" fillId="0" borderId="15" xfId="1" applyFont="1" applyFill="1" applyBorder="1" applyProtection="1">
      <protection locked="0"/>
    </xf>
    <xf numFmtId="0" fontId="15" fillId="0" borderId="16" xfId="0" applyFont="1" applyFill="1" applyBorder="1" applyAlignment="1" applyProtection="1">
      <alignment horizontal="center"/>
      <protection locked="0"/>
    </xf>
    <xf numFmtId="0" fontId="15" fillId="0" borderId="5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0" borderId="15" xfId="0" applyFont="1" applyFill="1" applyBorder="1" applyAlignment="1" applyProtection="1">
      <alignment horizontal="center"/>
      <protection locked="0"/>
    </xf>
    <xf numFmtId="0" fontId="12" fillId="0" borderId="16" xfId="0" applyFont="1" applyFill="1" applyBorder="1" applyAlignment="1" applyProtection="1">
      <alignment horizontal="center"/>
      <protection locked="0"/>
    </xf>
    <xf numFmtId="0" fontId="4" fillId="0" borderId="15" xfId="0" applyFont="1" applyFill="1" applyBorder="1" applyAlignment="1" applyProtection="1">
      <alignment horizontal="center"/>
      <protection locked="0"/>
    </xf>
    <xf numFmtId="164" fontId="12" fillId="0" borderId="5" xfId="0" applyNumberFormat="1" applyFont="1" applyFill="1" applyBorder="1" applyProtection="1">
      <protection locked="0"/>
    </xf>
    <xf numFmtId="0" fontId="4" fillId="0" borderId="17" xfId="0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 applyProtection="1">
      <alignment horizontal="center"/>
      <protection locked="0"/>
    </xf>
    <xf numFmtId="0" fontId="13" fillId="0" borderId="18" xfId="0" applyFont="1" applyFill="1" applyBorder="1" applyAlignment="1" applyProtection="1">
      <alignment horizontal="center"/>
      <protection locked="0"/>
    </xf>
    <xf numFmtId="0" fontId="13" fillId="0" borderId="8" xfId="0" applyFont="1" applyFill="1" applyBorder="1" applyAlignment="1" applyProtection="1">
      <alignment horizontal="center"/>
      <protection locked="0"/>
    </xf>
    <xf numFmtId="164" fontId="15" fillId="0" borderId="0" xfId="0" applyNumberFormat="1" applyFont="1" applyFill="1" applyBorder="1" applyProtection="1">
      <protection locked="0"/>
    </xf>
    <xf numFmtId="164" fontId="12" fillId="0" borderId="34" xfId="1" applyNumberFormat="1" applyFont="1" applyFill="1" applyBorder="1" applyProtection="1">
      <protection locked="0"/>
    </xf>
    <xf numFmtId="164" fontId="15" fillId="0" borderId="21" xfId="0" applyNumberFormat="1" applyFont="1" applyFill="1" applyBorder="1" applyProtection="1">
      <protection locked="0"/>
    </xf>
    <xf numFmtId="164" fontId="12" fillId="0" borderId="21" xfId="1" applyNumberFormat="1" applyFont="1" applyFill="1" applyBorder="1" applyProtection="1">
      <protection locked="0"/>
    </xf>
    <xf numFmtId="164" fontId="15" fillId="0" borderId="22" xfId="0" applyNumberFormat="1" applyFont="1" applyFill="1" applyBorder="1" applyProtection="1">
      <protection locked="0"/>
    </xf>
    <xf numFmtId="44" fontId="27" fillId="0" borderId="15" xfId="0" applyNumberFormat="1" applyFont="1" applyFill="1" applyBorder="1" applyProtection="1">
      <protection locked="0"/>
    </xf>
    <xf numFmtId="44" fontId="27" fillId="0" borderId="0" xfId="0" applyNumberFormat="1" applyFont="1" applyFill="1" applyBorder="1" applyProtection="1">
      <protection locked="0"/>
    </xf>
    <xf numFmtId="164" fontId="15" fillId="0" borderId="24" xfId="0" applyNumberFormat="1" applyFont="1" applyFill="1" applyBorder="1" applyProtection="1">
      <protection locked="0"/>
    </xf>
    <xf numFmtId="164" fontId="15" fillId="0" borderId="23" xfId="0" applyNumberFormat="1" applyFont="1" applyFill="1" applyBorder="1" applyProtection="1">
      <protection locked="0"/>
    </xf>
    <xf numFmtId="44" fontId="12" fillId="0" borderId="16" xfId="1" applyNumberFormat="1" applyFont="1" applyFill="1" applyBorder="1" applyProtection="1">
      <protection locked="0"/>
    </xf>
    <xf numFmtId="44" fontId="12" fillId="0" borderId="24" xfId="1" applyNumberFormat="1" applyFont="1" applyFill="1" applyBorder="1" applyProtection="1">
      <protection locked="0"/>
    </xf>
    <xf numFmtId="44" fontId="12" fillId="0" borderId="35" xfId="1" applyNumberFormat="1" applyFont="1" applyFill="1" applyBorder="1" applyProtection="1">
      <protection locked="0"/>
    </xf>
    <xf numFmtId="164" fontId="15" fillId="0" borderId="25" xfId="0" applyNumberFormat="1" applyFont="1" applyFill="1" applyBorder="1" applyProtection="1">
      <protection locked="0"/>
    </xf>
    <xf numFmtId="44" fontId="12" fillId="0" borderId="25" xfId="1" applyNumberFormat="1" applyFont="1" applyFill="1" applyBorder="1" applyProtection="1">
      <protection locked="0"/>
    </xf>
    <xf numFmtId="164" fontId="15" fillId="0" borderId="27" xfId="0" applyNumberFormat="1" applyFont="1" applyFill="1" applyBorder="1" applyProtection="1">
      <protection locked="0"/>
    </xf>
    <xf numFmtId="164" fontId="12" fillId="0" borderId="0" xfId="0" applyNumberFormat="1" applyFont="1" applyFill="1" applyBorder="1" applyProtection="1">
      <protection locked="0"/>
    </xf>
    <xf numFmtId="44" fontId="15" fillId="0" borderId="16" xfId="0" applyNumberFormat="1" applyFont="1" applyFill="1" applyBorder="1" applyProtection="1">
      <protection locked="0"/>
    </xf>
    <xf numFmtId="44" fontId="15" fillId="0" borderId="24" xfId="0" applyNumberFormat="1" applyFont="1" applyFill="1" applyBorder="1" applyProtection="1">
      <protection locked="0"/>
    </xf>
    <xf numFmtId="44" fontId="15" fillId="0" borderId="16" xfId="1" applyNumberFormat="1" applyFont="1" applyFill="1" applyBorder="1" applyProtection="1">
      <protection locked="0"/>
    </xf>
    <xf numFmtId="44" fontId="15" fillId="0" borderId="24" xfId="1" applyNumberFormat="1" applyFont="1" applyFill="1" applyBorder="1" applyProtection="1">
      <protection locked="0"/>
    </xf>
    <xf numFmtId="2" fontId="4" fillId="0" borderId="0" xfId="0" applyNumberFormat="1" applyFont="1" applyFill="1" applyBorder="1" applyAlignment="1" applyProtection="1">
      <alignment horizontal="center"/>
      <protection locked="0"/>
    </xf>
    <xf numFmtId="2" fontId="4" fillId="0" borderId="15" xfId="0" applyNumberFormat="1" applyFont="1" applyFill="1" applyBorder="1" applyAlignment="1" applyProtection="1">
      <alignment horizontal="center"/>
      <protection locked="0"/>
    </xf>
    <xf numFmtId="2" fontId="4" fillId="0" borderId="16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Protection="1">
      <protection locked="0"/>
    </xf>
    <xf numFmtId="0" fontId="14" fillId="0" borderId="1" xfId="0" applyFont="1" applyFill="1" applyBorder="1" applyProtection="1"/>
    <xf numFmtId="0" fontId="12" fillId="0" borderId="2" xfId="0" applyFont="1" applyFill="1" applyBorder="1" applyProtection="1"/>
    <xf numFmtId="0" fontId="12" fillId="0" borderId="3" xfId="0" applyFont="1" applyFill="1" applyBorder="1" applyProtection="1"/>
    <xf numFmtId="0" fontId="12" fillId="0" borderId="15" xfId="0" applyFont="1" applyFill="1" applyBorder="1" applyProtection="1"/>
    <xf numFmtId="0" fontId="12" fillId="0" borderId="16" xfId="0" applyFont="1" applyFill="1" applyBorder="1" applyProtection="1"/>
    <xf numFmtId="0" fontId="12" fillId="0" borderId="5" xfId="0" applyFont="1" applyFill="1" applyBorder="1" applyProtection="1"/>
    <xf numFmtId="0" fontId="15" fillId="0" borderId="5" xfId="0" applyFont="1" applyFill="1" applyBorder="1" applyProtection="1"/>
    <xf numFmtId="0" fontId="15" fillId="0" borderId="16" xfId="0" applyFont="1" applyFill="1" applyBorder="1" applyProtection="1"/>
    <xf numFmtId="0" fontId="26" fillId="2" borderId="0" xfId="0" applyFont="1" applyFill="1" applyBorder="1" applyAlignment="1" applyProtection="1">
      <alignment vertical="center"/>
    </xf>
    <xf numFmtId="0" fontId="26" fillId="2" borderId="5" xfId="0" applyFont="1" applyFill="1" applyBorder="1" applyAlignment="1" applyProtection="1">
      <alignment vertical="center"/>
    </xf>
    <xf numFmtId="0" fontId="26" fillId="2" borderId="11" xfId="0" applyFont="1" applyFill="1" applyBorder="1" applyAlignment="1" applyProtection="1">
      <alignment vertical="center"/>
    </xf>
    <xf numFmtId="0" fontId="26" fillId="2" borderId="6" xfId="0" applyFont="1" applyFill="1" applyBorder="1" applyAlignment="1" applyProtection="1">
      <alignment vertical="center"/>
    </xf>
    <xf numFmtId="0" fontId="3" fillId="0" borderId="0" xfId="0" applyFont="1" applyFill="1" applyProtection="1"/>
    <xf numFmtId="0" fontId="3" fillId="0" borderId="4" xfId="0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center" vertical="center"/>
    </xf>
    <xf numFmtId="44" fontId="12" fillId="0" borderId="0" xfId="1" applyNumberFormat="1" applyFont="1" applyFill="1" applyBorder="1" applyProtection="1">
      <protection locked="0"/>
    </xf>
    <xf numFmtId="164" fontId="15" fillId="0" borderId="5" xfId="0" applyNumberFormat="1" applyFont="1" applyFill="1" applyBorder="1" applyProtection="1"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14" fillId="0" borderId="2" xfId="0" applyFont="1" applyFill="1" applyBorder="1" applyProtection="1"/>
    <xf numFmtId="164" fontId="3" fillId="0" borderId="0" xfId="0" applyNumberFormat="1" applyFont="1" applyFill="1" applyBorder="1" applyProtection="1">
      <protection locked="0"/>
    </xf>
    <xf numFmtId="0" fontId="5" fillId="0" borderId="36" xfId="0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19" fillId="0" borderId="24" xfId="0" applyFont="1" applyFill="1" applyBorder="1" applyAlignment="1" applyProtection="1">
      <alignment vertical="center"/>
    </xf>
    <xf numFmtId="0" fontId="19" fillId="0" borderId="5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25" fillId="0" borderId="16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15" xfId="0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vertical="center"/>
    </xf>
    <xf numFmtId="44" fontId="7" fillId="0" borderId="0" xfId="0" applyNumberFormat="1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>
      <alignment vertical="center"/>
    </xf>
    <xf numFmtId="164" fontId="9" fillId="0" borderId="0" xfId="0" applyNumberFormat="1" applyFont="1" applyFill="1" applyBorder="1" applyAlignment="1" applyProtection="1">
      <alignment vertical="center"/>
    </xf>
    <xf numFmtId="164" fontId="9" fillId="0" borderId="5" xfId="0" applyNumberFormat="1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vertical="center"/>
    </xf>
    <xf numFmtId="9" fontId="7" fillId="0" borderId="15" xfId="0" applyNumberFormat="1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165" fontId="7" fillId="0" borderId="0" xfId="0" applyNumberFormat="1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165" fontId="3" fillId="0" borderId="39" xfId="0" applyNumberFormat="1" applyFont="1" applyFill="1" applyBorder="1" applyAlignment="1" applyProtection="1">
      <alignment horizontal="left" vertical="center"/>
    </xf>
    <xf numFmtId="165" fontId="3" fillId="0" borderId="16" xfId="0" applyNumberFormat="1" applyFont="1" applyFill="1" applyBorder="1" applyAlignment="1" applyProtection="1">
      <alignment horizontal="center" vertical="center"/>
    </xf>
    <xf numFmtId="165" fontId="3" fillId="0" borderId="0" xfId="0" applyNumberFormat="1" applyFont="1" applyFill="1" applyBorder="1" applyAlignment="1" applyProtection="1">
      <alignment horizontal="center" vertical="center"/>
    </xf>
    <xf numFmtId="165" fontId="4" fillId="0" borderId="0" xfId="0" applyNumberFormat="1" applyFont="1" applyFill="1" applyBorder="1" applyAlignment="1" applyProtection="1">
      <alignment horizontal="center" vertical="center"/>
    </xf>
    <xf numFmtId="165" fontId="21" fillId="0" borderId="0" xfId="0" applyNumberFormat="1" applyFont="1" applyFill="1" applyBorder="1" applyAlignment="1" applyProtection="1">
      <alignment horizontal="center" vertical="center"/>
    </xf>
    <xf numFmtId="165" fontId="9" fillId="0" borderId="0" xfId="0" applyNumberFormat="1" applyFont="1" applyFill="1" applyBorder="1" applyAlignment="1" applyProtection="1">
      <alignment horizontal="center" vertical="center"/>
    </xf>
    <xf numFmtId="8" fontId="19" fillId="0" borderId="5" xfId="0" applyNumberFormat="1" applyFont="1" applyFill="1" applyBorder="1" applyAlignment="1" applyProtection="1">
      <alignment horizontal="center" vertical="center"/>
    </xf>
    <xf numFmtId="8" fontId="19" fillId="0" borderId="0" xfId="0" applyNumberFormat="1" applyFont="1" applyFill="1" applyBorder="1" applyAlignment="1" applyProtection="1">
      <alignment horizontal="center" vertical="center"/>
    </xf>
    <xf numFmtId="8" fontId="19" fillId="0" borderId="16" xfId="0" applyNumberFormat="1" applyFont="1" applyFill="1" applyBorder="1" applyAlignment="1" applyProtection="1">
      <alignment horizontal="center" vertical="center"/>
    </xf>
    <xf numFmtId="8" fontId="3" fillId="0" borderId="0" xfId="0" applyNumberFormat="1" applyFont="1" applyFill="1" applyBorder="1" applyAlignment="1" applyProtection="1">
      <alignment horizontal="center" vertical="center"/>
    </xf>
    <xf numFmtId="8" fontId="3" fillId="0" borderId="15" xfId="0" applyNumberFormat="1" applyFont="1" applyFill="1" applyBorder="1" applyAlignment="1" applyProtection="1">
      <alignment horizontal="center" vertical="center"/>
    </xf>
    <xf numFmtId="8" fontId="25" fillId="0" borderId="15" xfId="0" applyNumberFormat="1" applyFont="1" applyFill="1" applyBorder="1" applyAlignment="1" applyProtection="1">
      <alignment horizontal="center" vertical="center"/>
    </xf>
    <xf numFmtId="8" fontId="25" fillId="0" borderId="0" xfId="0" applyNumberFormat="1" applyFont="1" applyFill="1" applyBorder="1" applyAlignment="1" applyProtection="1">
      <alignment horizontal="center" vertical="center"/>
    </xf>
    <xf numFmtId="8" fontId="25" fillId="0" borderId="16" xfId="0" applyNumberFormat="1" applyFont="1" applyFill="1" applyBorder="1" applyAlignment="1" applyProtection="1">
      <alignment horizontal="center" vertical="center"/>
    </xf>
    <xf numFmtId="8" fontId="28" fillId="0" borderId="0" xfId="0" applyNumberFormat="1" applyFont="1" applyFill="1" applyBorder="1" applyAlignment="1" applyProtection="1">
      <alignment horizontal="center" vertical="center"/>
    </xf>
    <xf numFmtId="8" fontId="12" fillId="0" borderId="0" xfId="0" applyNumberFormat="1" applyFont="1" applyFill="1" applyAlignment="1" applyProtection="1">
      <alignment horizontal="center" vertical="center"/>
      <protection locked="0"/>
    </xf>
    <xf numFmtId="8" fontId="29" fillId="0" borderId="0" xfId="0" applyNumberFormat="1" applyFont="1" applyFill="1" applyBorder="1" applyAlignment="1" applyProtection="1">
      <alignment horizontal="center" vertical="center"/>
    </xf>
    <xf numFmtId="8" fontId="29" fillId="0" borderId="15" xfId="0" applyNumberFormat="1" applyFont="1" applyFill="1" applyBorder="1" applyAlignment="1" applyProtection="1">
      <alignment horizontal="center" vertical="center"/>
    </xf>
    <xf numFmtId="8" fontId="29" fillId="0" borderId="0" xfId="1" applyNumberFormat="1" applyFont="1" applyFill="1" applyBorder="1" applyAlignment="1" applyProtection="1">
      <alignment horizontal="center" vertical="center"/>
    </xf>
    <xf numFmtId="8" fontId="24" fillId="0" borderId="15" xfId="0" applyNumberFormat="1" applyFont="1" applyFill="1" applyBorder="1" applyAlignment="1" applyProtection="1">
      <alignment horizontal="center" vertical="center"/>
    </xf>
    <xf numFmtId="8" fontId="24" fillId="0" borderId="0" xfId="0" applyNumberFormat="1" applyFont="1" applyFill="1" applyBorder="1" applyAlignment="1" applyProtection="1">
      <alignment horizontal="center" vertical="center"/>
    </xf>
    <xf numFmtId="8" fontId="6" fillId="0" borderId="16" xfId="0" applyNumberFormat="1" applyFont="1" applyFill="1" applyBorder="1" applyAlignment="1" applyProtection="1">
      <alignment horizontal="center" vertical="center"/>
    </xf>
    <xf numFmtId="8" fontId="7" fillId="0" borderId="0" xfId="0" applyNumberFormat="1" applyFont="1" applyFill="1" applyBorder="1" applyAlignment="1" applyProtection="1">
      <alignment horizontal="center" vertical="center"/>
    </xf>
    <xf numFmtId="8" fontId="9" fillId="0" borderId="0" xfId="0" applyNumberFormat="1" applyFont="1" applyFill="1" applyBorder="1" applyAlignment="1" applyProtection="1">
      <alignment horizontal="center" vertical="center"/>
    </xf>
    <xf numFmtId="8" fontId="6" fillId="0" borderId="5" xfId="0" applyNumberFormat="1" applyFont="1" applyFill="1" applyBorder="1" applyAlignment="1" applyProtection="1">
      <alignment horizontal="center" vertical="center"/>
    </xf>
    <xf numFmtId="0" fontId="3" fillId="0" borderId="39" xfId="0" applyFont="1" applyFill="1" applyBorder="1" applyAlignment="1" applyProtection="1"/>
    <xf numFmtId="0" fontId="3" fillId="0" borderId="4" xfId="0" applyFont="1" applyFill="1" applyBorder="1" applyAlignment="1" applyProtection="1"/>
    <xf numFmtId="8" fontId="19" fillId="0" borderId="0" xfId="0" applyNumberFormat="1" applyFont="1" applyFill="1" applyBorder="1" applyAlignment="1" applyProtection="1">
      <alignment horizontal="center"/>
    </xf>
    <xf numFmtId="44" fontId="19" fillId="0" borderId="24" xfId="1" applyFont="1" applyFill="1" applyBorder="1" applyAlignment="1" applyProtection="1">
      <alignment horizontal="center" vertical="center"/>
    </xf>
    <xf numFmtId="0" fontId="30" fillId="0" borderId="0" xfId="3"/>
    <xf numFmtId="0" fontId="6" fillId="9" borderId="10" xfId="0" applyFont="1" applyFill="1" applyBorder="1" applyAlignment="1">
      <alignment horizontal="right" vertical="center"/>
    </xf>
    <xf numFmtId="0" fontId="6" fillId="9" borderId="11" xfId="0" applyFont="1" applyFill="1" applyBorder="1" applyAlignment="1">
      <alignment horizontal="right" vertical="center"/>
    </xf>
    <xf numFmtId="0" fontId="6" fillId="9" borderId="1" xfId="0" applyFont="1" applyFill="1" applyBorder="1" applyAlignment="1">
      <alignment horizontal="right" vertical="center"/>
    </xf>
    <xf numFmtId="0" fontId="6" fillId="9" borderId="2" xfId="0" applyFont="1" applyFill="1" applyBorder="1" applyAlignment="1">
      <alignment horizontal="right" vertical="center"/>
    </xf>
    <xf numFmtId="0" fontId="3" fillId="9" borderId="4" xfId="0" applyFont="1" applyFill="1" applyBorder="1" applyAlignment="1">
      <alignment horizontal="right"/>
    </xf>
    <xf numFmtId="0" fontId="3" fillId="9" borderId="0" xfId="0" applyFont="1" applyFill="1" applyBorder="1"/>
    <xf numFmtId="0" fontId="0" fillId="9" borderId="0" xfId="0" applyFill="1" applyBorder="1"/>
    <xf numFmtId="0" fontId="0" fillId="9" borderId="5" xfId="0" applyFill="1" applyBorder="1"/>
    <xf numFmtId="0" fontId="7" fillId="9" borderId="4" xfId="0" applyFont="1" applyFill="1" applyBorder="1" applyAlignment="1">
      <alignment horizontal="right"/>
    </xf>
    <xf numFmtId="0" fontId="7" fillId="9" borderId="0" xfId="0" applyFont="1" applyFill="1" applyBorder="1"/>
    <xf numFmtId="0" fontId="2" fillId="9" borderId="0" xfId="0" applyFont="1" applyFill="1" applyBorder="1"/>
    <xf numFmtId="0" fontId="2" fillId="9" borderId="5" xfId="0" applyFont="1" applyFill="1" applyBorder="1"/>
    <xf numFmtId="0" fontId="10" fillId="9" borderId="0" xfId="0" applyFont="1" applyFill="1" applyBorder="1" applyAlignment="1">
      <alignment horizontal="right"/>
    </xf>
    <xf numFmtId="0" fontId="0" fillId="9" borderId="10" xfId="0" applyFill="1" applyBorder="1"/>
    <xf numFmtId="0" fontId="0" fillId="9" borderId="11" xfId="0" applyFill="1" applyBorder="1"/>
    <xf numFmtId="0" fontId="0" fillId="9" borderId="6" xfId="0" applyFill="1" applyBorder="1"/>
    <xf numFmtId="0" fontId="7" fillId="7" borderId="44" xfId="0" applyFont="1" applyFill="1" applyBorder="1" applyAlignment="1" applyProtection="1">
      <alignment horizontal="center"/>
    </xf>
    <xf numFmtId="0" fontId="21" fillId="0" borderId="4" xfId="0" applyFont="1" applyFill="1" applyBorder="1" applyAlignment="1" applyProtection="1">
      <alignment horizontal="left"/>
    </xf>
    <xf numFmtId="0" fontId="4" fillId="0" borderId="4" xfId="0" applyFont="1" applyFill="1" applyBorder="1" applyAlignment="1" applyProtection="1">
      <alignment horizontal="center"/>
    </xf>
    <xf numFmtId="0" fontId="7" fillId="0" borderId="5" xfId="0" applyFont="1" applyFill="1" applyBorder="1" applyAlignment="1" applyProtection="1">
      <alignment vertical="center"/>
    </xf>
    <xf numFmtId="9" fontId="20" fillId="0" borderId="0" xfId="0" applyNumberFormat="1" applyFont="1" applyFill="1" applyBorder="1" applyAlignment="1" applyProtection="1">
      <alignment horizontal="center" vertical="center"/>
    </xf>
    <xf numFmtId="9" fontId="20" fillId="0" borderId="16" xfId="0" applyNumberFormat="1" applyFont="1" applyFill="1" applyBorder="1" applyAlignment="1" applyProtection="1">
      <alignment horizontal="center" vertical="center"/>
    </xf>
    <xf numFmtId="9" fontId="20" fillId="0" borderId="5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44" fontId="15" fillId="0" borderId="0" xfId="0" applyNumberFormat="1" applyFont="1" applyFill="1" applyBorder="1" applyProtection="1">
      <protection locked="0"/>
    </xf>
    <xf numFmtId="0" fontId="3" fillId="0" borderId="0" xfId="0" applyNumberFormat="1" applyFont="1" applyFill="1" applyAlignment="1" applyProtection="1">
      <alignment horizontal="center"/>
      <protection locked="0"/>
    </xf>
    <xf numFmtId="0" fontId="12" fillId="0" borderId="0" xfId="0" applyFont="1" applyFill="1" applyProtection="1"/>
    <xf numFmtId="44" fontId="29" fillId="0" borderId="15" xfId="1" applyFont="1" applyFill="1" applyBorder="1" applyAlignment="1" applyProtection="1">
      <alignment horizontal="center" vertical="center"/>
    </xf>
    <xf numFmtId="44" fontId="29" fillId="0" borderId="16" xfId="1" applyFont="1" applyFill="1" applyBorder="1" applyAlignment="1" applyProtection="1">
      <alignment horizontal="center" vertical="center"/>
    </xf>
    <xf numFmtId="44" fontId="29" fillId="0" borderId="5" xfId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/>
    </xf>
    <xf numFmtId="8" fontId="7" fillId="0" borderId="17" xfId="0" applyNumberFormat="1" applyFont="1" applyFill="1" applyBorder="1" applyAlignment="1" applyProtection="1">
      <alignment horizontal="center"/>
    </xf>
    <xf numFmtId="8" fontId="7" fillId="0" borderId="7" xfId="0" applyNumberFormat="1" applyFont="1" applyFill="1" applyBorder="1" applyAlignment="1" applyProtection="1">
      <alignment horizontal="center"/>
    </xf>
    <xf numFmtId="8" fontId="6" fillId="0" borderId="18" xfId="0" applyNumberFormat="1" applyFont="1" applyFill="1" applyBorder="1" applyAlignment="1" applyProtection="1">
      <alignment horizontal="center"/>
    </xf>
    <xf numFmtId="8" fontId="6" fillId="0" borderId="0" xfId="0" applyNumberFormat="1" applyFont="1" applyFill="1" applyBorder="1" applyAlignment="1" applyProtection="1">
      <alignment horizontal="center"/>
    </xf>
    <xf numFmtId="8" fontId="6" fillId="0" borderId="8" xfId="0" applyNumberFormat="1" applyFont="1" applyFill="1" applyBorder="1" applyAlignment="1" applyProtection="1">
      <alignment horizontal="center"/>
    </xf>
    <xf numFmtId="0" fontId="3" fillId="0" borderId="16" xfId="0" applyFont="1" applyFill="1" applyBorder="1" applyAlignment="1" applyProtection="1"/>
    <xf numFmtId="44" fontId="3" fillId="0" borderId="24" xfId="1" applyNumberFormat="1" applyFont="1" applyFill="1" applyBorder="1" applyAlignment="1" applyProtection="1">
      <alignment horizontal="center"/>
    </xf>
    <xf numFmtId="8" fontId="3" fillId="0" borderId="24" xfId="1" applyNumberFormat="1" applyFont="1" applyFill="1" applyBorder="1" applyAlignment="1" applyProtection="1">
      <alignment horizontal="center"/>
    </xf>
    <xf numFmtId="0" fontId="21" fillId="0" borderId="0" xfId="0" applyFont="1" applyFill="1" applyBorder="1" applyAlignment="1" applyProtection="1">
      <alignment horizontal="left"/>
    </xf>
    <xf numFmtId="44" fontId="29" fillId="0" borderId="14" xfId="1" applyFont="1" applyFill="1" applyBorder="1" applyAlignment="1" applyProtection="1">
      <alignment horizontal="center"/>
    </xf>
    <xf numFmtId="8" fontId="29" fillId="0" borderId="19" xfId="0" applyNumberFormat="1" applyFont="1" applyFill="1" applyBorder="1" applyAlignment="1" applyProtection="1">
      <alignment horizontal="center"/>
    </xf>
    <xf numFmtId="8" fontId="29" fillId="0" borderId="0" xfId="0" applyNumberFormat="1" applyFont="1" applyFill="1" applyBorder="1" applyAlignment="1" applyProtection="1">
      <alignment horizontal="center"/>
    </xf>
    <xf numFmtId="44" fontId="29" fillId="0" borderId="26" xfId="1" applyFont="1" applyFill="1" applyBorder="1" applyAlignment="1" applyProtection="1">
      <alignment horizontal="center"/>
    </xf>
    <xf numFmtId="8" fontId="29" fillId="0" borderId="33" xfId="0" applyNumberFormat="1" applyFont="1" applyFill="1" applyBorder="1" applyAlignment="1" applyProtection="1">
      <alignment horizontal="center"/>
    </xf>
    <xf numFmtId="44" fontId="29" fillId="0" borderId="22" xfId="1" applyFont="1" applyFill="1" applyBorder="1" applyAlignment="1" applyProtection="1">
      <alignment horizontal="center"/>
    </xf>
    <xf numFmtId="44" fontId="29" fillId="0" borderId="21" xfId="1" applyFont="1" applyFill="1" applyBorder="1" applyAlignment="1" applyProtection="1">
      <alignment horizontal="center"/>
    </xf>
    <xf numFmtId="0" fontId="21" fillId="0" borderId="41" xfId="0" applyFont="1" applyFill="1" applyBorder="1" applyAlignment="1" applyProtection="1">
      <alignment horizontal="left"/>
    </xf>
    <xf numFmtId="0" fontId="21" fillId="0" borderId="44" xfId="0" applyFont="1" applyFill="1" applyBorder="1" applyAlignment="1" applyProtection="1">
      <alignment horizontal="left"/>
    </xf>
    <xf numFmtId="165" fontId="9" fillId="0" borderId="51" xfId="0" applyNumberFormat="1" applyFont="1" applyFill="1" applyBorder="1" applyAlignment="1" applyProtection="1">
      <alignment horizontal="left" vertical="center"/>
    </xf>
    <xf numFmtId="165" fontId="9" fillId="0" borderId="19" xfId="0" applyNumberFormat="1" applyFont="1" applyFill="1" applyBorder="1" applyAlignment="1" applyProtection="1">
      <alignment horizontal="center" vertical="center"/>
    </xf>
    <xf numFmtId="165" fontId="9" fillId="0" borderId="53" xfId="0" applyNumberFormat="1" applyFont="1" applyFill="1" applyBorder="1" applyAlignment="1" applyProtection="1">
      <alignment horizontal="center" vertical="center"/>
    </xf>
    <xf numFmtId="8" fontId="9" fillId="0" borderId="31" xfId="0" applyNumberFormat="1" applyFont="1" applyFill="1" applyBorder="1" applyAlignment="1" applyProtection="1">
      <alignment horizontal="center"/>
    </xf>
    <xf numFmtId="8" fontId="9" fillId="0" borderId="11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/>
    <xf numFmtId="2" fontId="7" fillId="0" borderId="15" xfId="0" applyNumberFormat="1" applyFont="1" applyFill="1" applyBorder="1" applyAlignment="1" applyProtection="1">
      <alignment horizontal="center"/>
    </xf>
    <xf numFmtId="2" fontId="7" fillId="0" borderId="0" xfId="0" applyNumberFormat="1" applyFont="1" applyFill="1" applyBorder="1" applyAlignment="1" applyProtection="1">
      <alignment horizontal="center"/>
    </xf>
    <xf numFmtId="2" fontId="7" fillId="0" borderId="16" xfId="0" applyNumberFormat="1" applyFont="1" applyFill="1" applyBorder="1" applyAlignment="1" applyProtection="1">
      <alignment horizontal="center"/>
    </xf>
    <xf numFmtId="2" fontId="7" fillId="0" borderId="5" xfId="0" applyNumberFormat="1" applyFont="1" applyFill="1" applyBorder="1" applyAlignment="1" applyProtection="1">
      <alignment horizontal="center"/>
    </xf>
    <xf numFmtId="0" fontId="7" fillId="0" borderId="54" xfId="0" applyFont="1" applyFill="1" applyBorder="1" applyAlignment="1" applyProtection="1">
      <alignment horizontal="left"/>
    </xf>
    <xf numFmtId="2" fontId="7" fillId="0" borderId="55" xfId="0" applyNumberFormat="1" applyFont="1" applyFill="1" applyBorder="1" applyAlignment="1" applyProtection="1">
      <alignment horizontal="center"/>
    </xf>
    <xf numFmtId="2" fontId="7" fillId="0" borderId="54" xfId="0" applyNumberFormat="1" applyFont="1" applyFill="1" applyBorder="1" applyAlignment="1" applyProtection="1">
      <alignment horizontal="center"/>
    </xf>
    <xf numFmtId="2" fontId="7" fillId="0" borderId="35" xfId="0" applyNumberFormat="1" applyFont="1" applyFill="1" applyBorder="1" applyAlignment="1" applyProtection="1">
      <alignment horizontal="center"/>
    </xf>
    <xf numFmtId="2" fontId="7" fillId="0" borderId="56" xfId="0" applyNumberFormat="1" applyFont="1" applyFill="1" applyBorder="1" applyAlignment="1" applyProtection="1">
      <alignment horizontal="center"/>
    </xf>
    <xf numFmtId="165" fontId="7" fillId="0" borderId="15" xfId="0" applyNumberFormat="1" applyFont="1" applyFill="1" applyBorder="1" applyAlignment="1" applyProtection="1">
      <alignment horizontal="center"/>
    </xf>
    <xf numFmtId="44" fontId="22" fillId="0" borderId="24" xfId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/>
    </xf>
    <xf numFmtId="0" fontId="4" fillId="0" borderId="16" xfId="0" applyFont="1" applyFill="1" applyBorder="1" applyAlignment="1" applyProtection="1">
      <alignment horizontal="center"/>
    </xf>
    <xf numFmtId="0" fontId="4" fillId="0" borderId="15" xfId="0" applyFont="1" applyFill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Alignment="1" applyProtection="1">
      <protection locked="0"/>
    </xf>
    <xf numFmtId="0" fontId="7" fillId="0" borderId="0" xfId="0" applyFont="1" applyFill="1" applyBorder="1" applyAlignment="1" applyProtection="1"/>
    <xf numFmtId="0" fontId="8" fillId="0" borderId="15" xfId="0" applyFont="1" applyFill="1" applyBorder="1" applyAlignment="1" applyProtection="1">
      <alignment horizontal="center" vertical="center"/>
    </xf>
    <xf numFmtId="0" fontId="19" fillId="0" borderId="16" xfId="0" applyFont="1" applyFill="1" applyBorder="1" applyAlignment="1" applyProtection="1">
      <alignment vertical="center"/>
    </xf>
    <xf numFmtId="8" fontId="9" fillId="0" borderId="38" xfId="0" applyNumberFormat="1" applyFont="1" applyFill="1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0" xfId="0" applyBorder="1"/>
    <xf numFmtId="165" fontId="3" fillId="0" borderId="0" xfId="0" applyNumberFormat="1" applyFont="1" applyFill="1" applyBorder="1" applyAlignment="1" applyProtection="1">
      <alignment horizontal="left" vertical="center"/>
    </xf>
    <xf numFmtId="44" fontId="22" fillId="0" borderId="0" xfId="1" applyFont="1" applyFill="1" applyBorder="1" applyAlignment="1" applyProtection="1">
      <alignment horizontal="center" vertical="center"/>
      <protection locked="0"/>
    </xf>
    <xf numFmtId="44" fontId="22" fillId="0" borderId="0" xfId="1" applyFont="1" applyFill="1" applyBorder="1" applyAlignment="1" applyProtection="1">
      <alignment horizontal="center" vertical="center"/>
    </xf>
    <xf numFmtId="165" fontId="21" fillId="0" borderId="0" xfId="0" applyNumberFormat="1" applyFont="1" applyFill="1" applyBorder="1" applyAlignment="1" applyProtection="1">
      <alignment horizontal="left" vertical="center" indent="2"/>
    </xf>
    <xf numFmtId="165" fontId="11" fillId="0" borderId="0" xfId="0" applyNumberFormat="1" applyFont="1" applyFill="1" applyBorder="1" applyAlignment="1" applyProtection="1">
      <alignment horizontal="left" vertical="center" indent="2"/>
    </xf>
    <xf numFmtId="165" fontId="11" fillId="0" borderId="0" xfId="0" applyNumberFormat="1" applyFont="1" applyBorder="1" applyAlignment="1" applyProtection="1">
      <alignment horizontal="left" vertical="center" indent="2"/>
      <protection locked="0"/>
    </xf>
    <xf numFmtId="44" fontId="0" fillId="0" borderId="0" xfId="0" applyNumberFormat="1" applyProtection="1">
      <protection locked="0"/>
    </xf>
    <xf numFmtId="0" fontId="3" fillId="0" borderId="4" xfId="0" applyFont="1" applyFill="1" applyBorder="1" applyAlignment="1" applyProtection="1">
      <alignment horizontal="center"/>
    </xf>
    <xf numFmtId="0" fontId="12" fillId="0" borderId="11" xfId="0" applyFont="1" applyFill="1" applyBorder="1" applyProtection="1">
      <protection locked="0"/>
    </xf>
    <xf numFmtId="0" fontId="12" fillId="0" borderId="10" xfId="0" applyFont="1" applyFill="1" applyBorder="1" applyProtection="1">
      <protection locked="0"/>
    </xf>
    <xf numFmtId="0" fontId="12" fillId="0" borderId="6" xfId="0" applyFont="1" applyFill="1" applyBorder="1" applyProtection="1">
      <protection locked="0"/>
    </xf>
    <xf numFmtId="0" fontId="12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0" fontId="10" fillId="9" borderId="10" xfId="0" applyFont="1" applyFill="1" applyBorder="1" applyAlignment="1">
      <alignment horizontal="right"/>
    </xf>
    <xf numFmtId="0" fontId="10" fillId="9" borderId="11" xfId="0" applyFont="1" applyFill="1" applyBorder="1" applyAlignment="1">
      <alignment horizontal="right"/>
    </xf>
    <xf numFmtId="0" fontId="3" fillId="9" borderId="0" xfId="0" applyFont="1" applyFill="1" applyBorder="1" applyAlignment="1">
      <alignment horizontal="left" vertical="center" wrapText="1"/>
    </xf>
    <xf numFmtId="0" fontId="3" fillId="9" borderId="5" xfId="0" applyFont="1" applyFill="1" applyBorder="1" applyAlignment="1">
      <alignment horizontal="left" vertical="center" wrapText="1"/>
    </xf>
    <xf numFmtId="165" fontId="11" fillId="0" borderId="0" xfId="0" applyNumberFormat="1" applyFont="1" applyFill="1" applyBorder="1" applyAlignment="1" applyProtection="1">
      <alignment horizontal="center" vertical="center"/>
    </xf>
    <xf numFmtId="165" fontId="11" fillId="0" borderId="0" xfId="0" applyNumberFormat="1" applyFont="1" applyBorder="1" applyAlignment="1" applyProtection="1">
      <alignment horizontal="center" vertical="center"/>
      <protection locked="0"/>
    </xf>
    <xf numFmtId="0" fontId="33" fillId="8" borderId="14" xfId="0" applyFont="1" applyFill="1" applyBorder="1" applyAlignment="1" applyProtection="1">
      <alignment horizontal="center"/>
      <protection locked="0"/>
    </xf>
    <xf numFmtId="0" fontId="33" fillId="8" borderId="21" xfId="0" applyFont="1" applyFill="1" applyBorder="1" applyAlignment="1" applyProtection="1">
      <alignment horizontal="center"/>
      <protection locked="0"/>
    </xf>
    <xf numFmtId="165" fontId="33" fillId="8" borderId="14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7" xfId="0" applyBorder="1" applyProtection="1"/>
    <xf numFmtId="0" fontId="0" fillId="0" borderId="54" xfId="0" applyBorder="1" applyProtection="1"/>
    <xf numFmtId="0" fontId="0" fillId="0" borderId="54" xfId="0" applyBorder="1" applyAlignment="1" applyProtection="1">
      <alignment horizontal="center"/>
    </xf>
    <xf numFmtId="2" fontId="32" fillId="0" borderId="54" xfId="0" applyNumberFormat="1" applyFont="1" applyBorder="1" applyAlignment="1" applyProtection="1">
      <alignment horizontal="center"/>
    </xf>
    <xf numFmtId="0" fontId="0" fillId="0" borderId="54" xfId="0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165" fontId="0" fillId="0" borderId="0" xfId="0" applyNumberFormat="1" applyAlignment="1" applyProtection="1">
      <alignment horizontal="center"/>
    </xf>
    <xf numFmtId="165" fontId="0" fillId="0" borderId="0" xfId="0" applyNumberFormat="1" applyProtection="1"/>
    <xf numFmtId="2" fontId="32" fillId="0" borderId="0" xfId="0" applyNumberFormat="1" applyFont="1" applyAlignment="1" applyProtection="1">
      <alignment horizontal="center"/>
    </xf>
    <xf numFmtId="165" fontId="0" fillId="0" borderId="0" xfId="4" applyNumberFormat="1" applyFont="1" applyAlignment="1" applyProtection="1">
      <alignment horizontal="center"/>
    </xf>
    <xf numFmtId="0" fontId="34" fillId="0" borderId="0" xfId="0" applyFont="1" applyProtection="1"/>
    <xf numFmtId="1" fontId="0" fillId="0" borderId="0" xfId="4" applyNumberFormat="1" applyFont="1" applyAlignment="1" applyProtection="1">
      <alignment horizontal="center"/>
    </xf>
    <xf numFmtId="0" fontId="0" fillId="0" borderId="49" xfId="0" applyBorder="1" applyProtection="1"/>
    <xf numFmtId="1" fontId="0" fillId="0" borderId="49" xfId="4" applyNumberFormat="1" applyFont="1" applyBorder="1" applyAlignment="1" applyProtection="1">
      <alignment horizontal="center"/>
    </xf>
    <xf numFmtId="0" fontId="0" fillId="0" borderId="49" xfId="0" quotePrefix="1" applyBorder="1" applyAlignment="1" applyProtection="1">
      <alignment horizontal="center"/>
    </xf>
    <xf numFmtId="0" fontId="34" fillId="0" borderId="49" xfId="0" applyFont="1" applyBorder="1" applyProtection="1"/>
    <xf numFmtId="0" fontId="34" fillId="0" borderId="0" xfId="0" applyFont="1" applyAlignment="1" applyProtection="1">
      <alignment horizontal="left"/>
    </xf>
    <xf numFmtId="5" fontId="33" fillId="8" borderId="14" xfId="4" applyNumberFormat="1" applyFont="1" applyFill="1" applyBorder="1" applyProtection="1">
      <protection locked="0"/>
    </xf>
    <xf numFmtId="165" fontId="12" fillId="0" borderId="39" xfId="0" applyNumberFormat="1" applyFont="1" applyFill="1" applyBorder="1" applyAlignment="1" applyProtection="1">
      <alignment horizontal="left" vertical="center"/>
    </xf>
    <xf numFmtId="165" fontId="12" fillId="0" borderId="0" xfId="0" applyNumberFormat="1" applyFont="1" applyFill="1" applyBorder="1" applyAlignment="1" applyProtection="1">
      <alignment horizontal="center" vertical="center"/>
    </xf>
    <xf numFmtId="8" fontId="37" fillId="8" borderId="14" xfId="1" applyNumberFormat="1" applyFont="1" applyFill="1" applyBorder="1" applyAlignment="1" applyProtection="1">
      <alignment horizontal="center" vertical="center"/>
      <protection locked="0"/>
    </xf>
    <xf numFmtId="8" fontId="38" fillId="0" borderId="16" xfId="0" applyNumberFormat="1" applyFont="1" applyFill="1" applyBorder="1" applyAlignment="1" applyProtection="1">
      <alignment horizontal="center" vertical="center"/>
    </xf>
    <xf numFmtId="8" fontId="38" fillId="0" borderId="0" xfId="0" applyNumberFormat="1" applyFont="1" applyFill="1" applyBorder="1" applyAlignment="1" applyProtection="1">
      <alignment horizontal="center" vertical="center"/>
    </xf>
    <xf numFmtId="0" fontId="37" fillId="8" borderId="14" xfId="0" applyNumberFormat="1" applyFont="1" applyFill="1" applyBorder="1" applyAlignment="1" applyProtection="1">
      <alignment horizontal="center" vertical="center"/>
      <protection locked="0"/>
    </xf>
    <xf numFmtId="8" fontId="15" fillId="0" borderId="0" xfId="0" applyNumberFormat="1" applyFont="1" applyFill="1" applyBorder="1" applyAlignment="1" applyProtection="1">
      <alignment horizontal="center" vertical="center"/>
    </xf>
    <xf numFmtId="8" fontId="12" fillId="0" borderId="16" xfId="0" applyNumberFormat="1" applyFont="1" applyFill="1" applyBorder="1" applyAlignment="1" applyProtection="1">
      <alignment horizontal="center" vertical="center"/>
    </xf>
    <xf numFmtId="8" fontId="12" fillId="0" borderId="0" xfId="0" applyNumberFormat="1" applyFont="1" applyFill="1" applyBorder="1" applyAlignment="1" applyProtection="1">
      <alignment horizontal="center" vertical="center"/>
    </xf>
    <xf numFmtId="8" fontId="12" fillId="0" borderId="5" xfId="0" applyNumberFormat="1" applyFont="1" applyFill="1" applyBorder="1" applyAlignment="1" applyProtection="1">
      <alignment horizontal="center" vertical="center"/>
    </xf>
    <xf numFmtId="165" fontId="12" fillId="0" borderId="16" xfId="0" applyNumberFormat="1" applyFont="1" applyFill="1" applyBorder="1" applyAlignment="1" applyProtection="1">
      <alignment horizontal="center" vertical="center"/>
    </xf>
    <xf numFmtId="0" fontId="37" fillId="0" borderId="15" xfId="0" applyNumberFormat="1" applyFont="1" applyFill="1" applyBorder="1" applyAlignment="1" applyProtection="1">
      <alignment horizontal="center" vertical="center"/>
      <protection locked="0"/>
    </xf>
    <xf numFmtId="0" fontId="12" fillId="0" borderId="39" xfId="0" applyFont="1" applyFill="1" applyBorder="1" applyAlignment="1" applyProtection="1">
      <alignment horizontal="left"/>
    </xf>
    <xf numFmtId="0" fontId="12" fillId="0" borderId="0" xfId="0" applyFont="1" applyFill="1" applyBorder="1" applyAlignment="1" applyProtection="1">
      <alignment horizontal="left"/>
    </xf>
    <xf numFmtId="44" fontId="37" fillId="8" borderId="14" xfId="0" applyNumberFormat="1" applyFont="1" applyFill="1" applyBorder="1" applyAlignment="1" applyProtection="1">
      <alignment horizontal="center"/>
      <protection locked="0"/>
    </xf>
    <xf numFmtId="8" fontId="15" fillId="0" borderId="0" xfId="0" applyNumberFormat="1" applyFont="1" applyFill="1" applyBorder="1" applyAlignment="1" applyProtection="1">
      <alignment horizontal="center"/>
    </xf>
    <xf numFmtId="8" fontId="12" fillId="0" borderId="16" xfId="0" applyNumberFormat="1" applyFont="1" applyFill="1" applyBorder="1" applyAlignment="1" applyProtection="1">
      <alignment horizontal="center"/>
    </xf>
    <xf numFmtId="8" fontId="12" fillId="0" borderId="0" xfId="0" applyNumberFormat="1" applyFont="1" applyFill="1" applyBorder="1" applyAlignment="1" applyProtection="1">
      <alignment horizontal="center"/>
    </xf>
    <xf numFmtId="44" fontId="37" fillId="8" borderId="14" xfId="1" applyFont="1" applyFill="1" applyBorder="1" applyAlignment="1" applyProtection="1">
      <alignment horizontal="center"/>
      <protection locked="0"/>
    </xf>
    <xf numFmtId="8" fontId="12" fillId="0" borderId="5" xfId="0" applyNumberFormat="1" applyFont="1" applyFill="1" applyBorder="1" applyAlignment="1" applyProtection="1">
      <alignment horizontal="center"/>
    </xf>
    <xf numFmtId="0" fontId="12" fillId="0" borderId="39" xfId="0" applyFont="1" applyBorder="1" applyAlignment="1">
      <alignment horizontal="left"/>
    </xf>
    <xf numFmtId="8" fontId="37" fillId="0" borderId="15" xfId="0" applyNumberFormat="1" applyFont="1" applyFill="1" applyBorder="1" applyAlignment="1" applyProtection="1">
      <alignment horizontal="center" vertical="center"/>
      <protection locked="0"/>
    </xf>
    <xf numFmtId="8" fontId="4" fillId="0" borderId="25" xfId="0" applyNumberFormat="1" applyFont="1" applyFill="1" applyBorder="1" applyAlignment="1" applyProtection="1">
      <alignment horizontal="center" vertical="center"/>
    </xf>
    <xf numFmtId="8" fontId="13" fillId="0" borderId="25" xfId="0" applyNumberFormat="1" applyFont="1" applyFill="1" applyBorder="1" applyAlignment="1" applyProtection="1">
      <alignment horizontal="center" vertical="center"/>
    </xf>
    <xf numFmtId="8" fontId="13" fillId="0" borderId="0" xfId="0" applyNumberFormat="1" applyFont="1" applyFill="1" applyBorder="1" applyAlignment="1" applyProtection="1">
      <alignment horizontal="center" vertical="center"/>
    </xf>
    <xf numFmtId="8" fontId="13" fillId="0" borderId="27" xfId="0" applyNumberFormat="1" applyFont="1" applyFill="1" applyBorder="1" applyAlignment="1" applyProtection="1">
      <alignment horizontal="center" vertical="center"/>
    </xf>
    <xf numFmtId="44" fontId="39" fillId="0" borderId="33" xfId="1" applyFont="1" applyFill="1" applyBorder="1" applyAlignment="1" applyProtection="1">
      <alignment horizontal="center" vertical="center"/>
    </xf>
    <xf numFmtId="44" fontId="15" fillId="0" borderId="33" xfId="1" applyFont="1" applyFill="1" applyBorder="1" applyAlignment="1" applyProtection="1">
      <alignment horizontal="center" vertical="center"/>
    </xf>
    <xf numFmtId="44" fontId="15" fillId="0" borderId="0" xfId="1" applyFont="1" applyFill="1" applyBorder="1" applyAlignment="1" applyProtection="1">
      <alignment horizontal="center" vertical="center"/>
    </xf>
    <xf numFmtId="44" fontId="15" fillId="0" borderId="43" xfId="1" applyFont="1" applyFill="1" applyBorder="1" applyAlignment="1" applyProtection="1">
      <alignment horizontal="center" vertical="center"/>
    </xf>
    <xf numFmtId="8" fontId="4" fillId="0" borderId="15" xfId="0" applyNumberFormat="1" applyFont="1" applyFill="1" applyBorder="1" applyAlignment="1" applyProtection="1">
      <alignment horizontal="center" vertical="center"/>
    </xf>
    <xf numFmtId="8" fontId="4" fillId="0" borderId="7" xfId="0" applyNumberFormat="1" applyFont="1" applyFill="1" applyBorder="1" applyAlignment="1" applyProtection="1">
      <alignment horizontal="center" vertical="center"/>
    </xf>
    <xf numFmtId="8" fontId="13" fillId="0" borderId="18" xfId="0" applyNumberFormat="1" applyFont="1" applyFill="1" applyBorder="1" applyAlignment="1" applyProtection="1">
      <alignment horizontal="center" vertical="center"/>
    </xf>
    <xf numFmtId="8" fontId="13" fillId="0" borderId="8" xfId="0" applyNumberFormat="1" applyFont="1" applyFill="1" applyBorder="1" applyAlignment="1" applyProtection="1">
      <alignment horizontal="center" vertical="center"/>
    </xf>
    <xf numFmtId="44" fontId="37" fillId="8" borderId="14" xfId="1" applyFont="1" applyFill="1" applyBorder="1" applyAlignment="1" applyProtection="1">
      <alignment horizontal="center" vertical="center"/>
      <protection locked="0"/>
    </xf>
    <xf numFmtId="8" fontId="40" fillId="0" borderId="16" xfId="1" applyNumberFormat="1" applyFont="1" applyFill="1" applyBorder="1" applyAlignment="1" applyProtection="1">
      <alignment horizontal="center" vertical="center"/>
    </xf>
    <xf numFmtId="44" fontId="15" fillId="0" borderId="24" xfId="1" applyFont="1" applyFill="1" applyBorder="1" applyAlignment="1" applyProtection="1">
      <alignment horizontal="center" vertical="center"/>
    </xf>
    <xf numFmtId="44" fontId="15" fillId="0" borderId="27" xfId="1" applyFont="1" applyFill="1" applyBorder="1" applyAlignment="1" applyProtection="1">
      <alignment horizontal="center" vertical="center"/>
    </xf>
    <xf numFmtId="44" fontId="38" fillId="0" borderId="24" xfId="1" applyFont="1" applyFill="1" applyBorder="1" applyAlignment="1" applyProtection="1">
      <alignment horizontal="center" vertical="center"/>
    </xf>
    <xf numFmtId="8" fontId="40" fillId="0" borderId="24" xfId="1" applyNumberFormat="1" applyFont="1" applyFill="1" applyBorder="1" applyAlignment="1" applyProtection="1">
      <alignment horizontal="center" vertical="center"/>
    </xf>
    <xf numFmtId="44" fontId="15" fillId="0" borderId="23" xfId="1" applyFont="1" applyFill="1" applyBorder="1" applyAlignment="1" applyProtection="1">
      <alignment horizontal="center" vertical="center"/>
    </xf>
    <xf numFmtId="44" fontId="38" fillId="0" borderId="24" xfId="1" applyFont="1" applyFill="1" applyBorder="1" applyAlignment="1" applyProtection="1">
      <alignment horizontal="center" vertical="center"/>
      <protection locked="0"/>
    </xf>
    <xf numFmtId="44" fontId="40" fillId="0" borderId="47" xfId="1" applyFont="1" applyFill="1" applyBorder="1" applyAlignment="1" applyProtection="1">
      <alignment horizontal="center" vertical="center"/>
    </xf>
    <xf numFmtId="8" fontId="40" fillId="0" borderId="33" xfId="0" applyNumberFormat="1" applyFont="1" applyFill="1" applyBorder="1" applyAlignment="1" applyProtection="1">
      <alignment horizontal="center" vertical="center"/>
    </xf>
    <xf numFmtId="44" fontId="40" fillId="0" borderId="34" xfId="1" applyFont="1" applyFill="1" applyBorder="1" applyAlignment="1" applyProtection="1">
      <alignment horizontal="center" vertical="center"/>
    </xf>
    <xf numFmtId="8" fontId="40" fillId="0" borderId="0" xfId="0" applyNumberFormat="1" applyFont="1" applyFill="1" applyBorder="1" applyAlignment="1" applyProtection="1">
      <alignment horizontal="center" vertical="center"/>
    </xf>
    <xf numFmtId="44" fontId="40" fillId="0" borderId="22" xfId="1" applyFont="1" applyFill="1" applyBorder="1" applyAlignment="1" applyProtection="1">
      <alignment horizontal="center" vertical="center"/>
    </xf>
    <xf numFmtId="8" fontId="41" fillId="0" borderId="29" xfId="0" applyNumberFormat="1" applyFont="1" applyFill="1" applyBorder="1" applyAlignment="1" applyProtection="1">
      <alignment horizontal="center" vertical="center"/>
    </xf>
    <xf numFmtId="8" fontId="41" fillId="0" borderId="19" xfId="0" applyNumberFormat="1" applyFont="1" applyFill="1" applyBorder="1" applyAlignment="1" applyProtection="1">
      <alignment horizontal="center" vertical="center"/>
    </xf>
    <xf numFmtId="8" fontId="41" fillId="0" borderId="14" xfId="0" applyNumberFormat="1" applyFont="1" applyFill="1" applyBorder="1" applyAlignment="1" applyProtection="1">
      <alignment horizontal="center" vertical="center"/>
    </xf>
    <xf numFmtId="8" fontId="42" fillId="0" borderId="0" xfId="0" applyNumberFormat="1" applyFont="1" applyFill="1" applyBorder="1" applyAlignment="1" applyProtection="1">
      <alignment horizontal="center" vertical="center"/>
    </xf>
    <xf numFmtId="8" fontId="41" fillId="0" borderId="26" xfId="0" applyNumberFormat="1" applyFont="1" applyFill="1" applyBorder="1" applyAlignment="1" applyProtection="1">
      <alignment horizontal="center" vertical="center"/>
    </xf>
    <xf numFmtId="165" fontId="12" fillId="0" borderId="42" xfId="0" applyNumberFormat="1" applyFont="1" applyFill="1" applyBorder="1" applyAlignment="1" applyProtection="1">
      <alignment horizontal="left" vertical="center"/>
    </xf>
    <xf numFmtId="165" fontId="39" fillId="0" borderId="39" xfId="0" applyNumberFormat="1" applyFont="1" applyFill="1" applyBorder="1" applyAlignment="1" applyProtection="1">
      <alignment horizontal="left" vertical="center" indent="2"/>
    </xf>
    <xf numFmtId="165" fontId="12" fillId="0" borderId="39" xfId="0" applyNumberFormat="1" applyFont="1" applyFill="1" applyBorder="1" applyAlignment="1" applyProtection="1">
      <alignment horizontal="left" vertical="center" indent="2"/>
    </xf>
    <xf numFmtId="165" fontId="12" fillId="0" borderId="39" xfId="0" applyNumberFormat="1" applyFont="1" applyBorder="1" applyAlignment="1" applyProtection="1">
      <alignment horizontal="left" vertical="center" indent="2"/>
      <protection locked="0"/>
    </xf>
    <xf numFmtId="0" fontId="12" fillId="0" borderId="39" xfId="0" applyFont="1" applyFill="1" applyBorder="1" applyAlignment="1" applyProtection="1"/>
    <xf numFmtId="0" fontId="12" fillId="0" borderId="42" xfId="0" applyFont="1" applyFill="1" applyBorder="1" applyAlignment="1" applyProtection="1"/>
    <xf numFmtId="0" fontId="12" fillId="0" borderId="37" xfId="0" applyFont="1" applyFill="1" applyBorder="1" applyAlignment="1" applyProtection="1"/>
    <xf numFmtId="165" fontId="39" fillId="0" borderId="0" xfId="0" applyNumberFormat="1" applyFont="1" applyFill="1" applyBorder="1" applyAlignment="1" applyProtection="1">
      <alignment horizontal="center" vertical="center"/>
    </xf>
    <xf numFmtId="44" fontId="40" fillId="0" borderId="17" xfId="1" applyFont="1" applyFill="1" applyBorder="1" applyAlignment="1" applyProtection="1">
      <alignment horizontal="center" vertical="center"/>
    </xf>
    <xf numFmtId="8" fontId="40" fillId="0" borderId="19" xfId="1" applyNumberFormat="1" applyFont="1" applyFill="1" applyBorder="1" applyAlignment="1" applyProtection="1">
      <alignment horizontal="center" vertical="center"/>
    </xf>
    <xf numFmtId="44" fontId="40" fillId="0" borderId="30" xfId="1" applyFont="1" applyFill="1" applyBorder="1" applyAlignment="1" applyProtection="1">
      <alignment horizontal="center" vertical="center"/>
    </xf>
    <xf numFmtId="44" fontId="40" fillId="0" borderId="9" xfId="1" applyFont="1" applyFill="1" applyBorder="1" applyAlignment="1" applyProtection="1">
      <alignment horizontal="center" vertical="center"/>
    </xf>
    <xf numFmtId="44" fontId="40" fillId="0" borderId="32" xfId="1" applyFont="1" applyFill="1" applyBorder="1" applyAlignment="1" applyProtection="1">
      <alignment horizontal="center" vertical="center"/>
    </xf>
    <xf numFmtId="44" fontId="40" fillId="0" borderId="12" xfId="1" applyFont="1" applyFill="1" applyBorder="1" applyAlignment="1" applyProtection="1">
      <alignment horizontal="center" vertical="center"/>
    </xf>
    <xf numFmtId="8" fontId="40" fillId="0" borderId="19" xfId="0" applyNumberFormat="1" applyFont="1" applyFill="1" applyBorder="1" applyAlignment="1" applyProtection="1">
      <alignment horizontal="center" vertical="center"/>
    </xf>
    <xf numFmtId="44" fontId="40" fillId="0" borderId="14" xfId="1" applyFont="1" applyFill="1" applyBorder="1" applyAlignment="1" applyProtection="1">
      <alignment horizontal="center" vertical="center"/>
    </xf>
    <xf numFmtId="44" fontId="40" fillId="0" borderId="26" xfId="1" applyFont="1" applyFill="1" applyBorder="1" applyAlignment="1" applyProtection="1">
      <alignment horizontal="center" vertical="center"/>
    </xf>
    <xf numFmtId="8" fontId="40" fillId="0" borderId="50" xfId="0" applyNumberFormat="1" applyFont="1" applyFill="1" applyBorder="1" applyAlignment="1" applyProtection="1">
      <alignment horizontal="center" vertical="center"/>
    </xf>
    <xf numFmtId="44" fontId="40" fillId="0" borderId="48" xfId="1" applyFont="1" applyFill="1" applyBorder="1" applyAlignment="1" applyProtection="1">
      <alignment horizontal="center" vertical="center"/>
    </xf>
    <xf numFmtId="44" fontId="40" fillId="0" borderId="46" xfId="1" applyFont="1" applyFill="1" applyBorder="1" applyAlignment="1" applyProtection="1">
      <alignment horizontal="center" vertical="center"/>
    </xf>
    <xf numFmtId="8" fontId="41" fillId="0" borderId="7" xfId="0" applyNumberFormat="1" applyFont="1" applyFill="1" applyBorder="1" applyAlignment="1" applyProtection="1">
      <alignment horizontal="center" vertical="center"/>
    </xf>
    <xf numFmtId="8" fontId="41" fillId="0" borderId="52" xfId="0" applyNumberFormat="1" applyFont="1" applyFill="1" applyBorder="1" applyAlignment="1" applyProtection="1">
      <alignment horizontal="center" vertical="center"/>
    </xf>
    <xf numFmtId="0" fontId="4" fillId="7" borderId="44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9" fontId="4" fillId="7" borderId="29" xfId="2" applyFont="1" applyFill="1" applyBorder="1" applyAlignment="1" applyProtection="1">
      <alignment horizontal="center" vertical="center"/>
    </xf>
    <xf numFmtId="9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9" fontId="4" fillId="0" borderId="15" xfId="0" applyNumberFormat="1" applyFont="1" applyFill="1" applyBorder="1" applyAlignment="1" applyProtection="1">
      <alignment horizontal="center" vertical="center"/>
    </xf>
    <xf numFmtId="0" fontId="12" fillId="0" borderId="15" xfId="0" applyFont="1" applyFill="1" applyBorder="1" applyAlignment="1" applyProtection="1">
      <alignment horizontal="center" vertical="center"/>
    </xf>
    <xf numFmtId="9" fontId="17" fillId="0" borderId="0" xfId="0" applyNumberFormat="1" applyFont="1" applyFill="1" applyBorder="1" applyAlignment="1" applyProtection="1">
      <alignment horizontal="center" vertical="center"/>
    </xf>
    <xf numFmtId="9" fontId="17" fillId="0" borderId="16" xfId="0" applyNumberFormat="1" applyFont="1" applyFill="1" applyBorder="1" applyAlignment="1" applyProtection="1">
      <alignment horizontal="center" vertical="center"/>
    </xf>
    <xf numFmtId="9" fontId="17" fillId="0" borderId="5" xfId="0" applyNumberFormat="1" applyFont="1" applyFill="1" applyBorder="1" applyAlignment="1" applyProtection="1">
      <alignment horizontal="center" vertical="center"/>
    </xf>
    <xf numFmtId="0" fontId="4" fillId="7" borderId="44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9" fontId="4" fillId="7" borderId="29" xfId="2" applyFont="1" applyFill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5" xfId="0" applyFont="1" applyBorder="1" applyAlignment="1">
      <alignment horizontal="center"/>
    </xf>
    <xf numFmtId="0" fontId="12" fillId="0" borderId="0" xfId="0" applyFont="1" applyAlignment="1">
      <alignment horizontal="center"/>
    </xf>
    <xf numFmtId="9" fontId="4" fillId="0" borderId="15" xfId="0" applyNumberFormat="1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9" fontId="4" fillId="0" borderId="0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16" xfId="0" applyFont="1" applyFill="1" applyBorder="1" applyAlignment="1" applyProtection="1">
      <alignment horizontal="center" vertical="center"/>
    </xf>
    <xf numFmtId="0" fontId="12" fillId="0" borderId="5" xfId="0" applyFont="1" applyFill="1" applyBorder="1" applyAlignment="1" applyProtection="1">
      <alignment horizontal="center" vertical="center"/>
    </xf>
    <xf numFmtId="0" fontId="39" fillId="0" borderId="4" xfId="0" applyFont="1" applyFill="1" applyBorder="1" applyAlignment="1" applyProtection="1">
      <alignment horizontal="left"/>
    </xf>
    <xf numFmtId="0" fontId="12" fillId="0" borderId="0" xfId="0" applyFont="1" applyFill="1" applyBorder="1" applyAlignment="1" applyProtection="1">
      <alignment vertical="center"/>
    </xf>
    <xf numFmtId="165" fontId="4" fillId="0" borderId="15" xfId="0" applyNumberFormat="1" applyFont="1" applyFill="1" applyBorder="1" applyAlignment="1" applyProtection="1">
      <alignment horizontal="center" vertical="center"/>
    </xf>
    <xf numFmtId="165" fontId="4" fillId="0" borderId="16" xfId="0" applyNumberFormat="1" applyFont="1" applyFill="1" applyBorder="1" applyAlignment="1" applyProtection="1">
      <alignment horizontal="center" vertical="center"/>
    </xf>
    <xf numFmtId="165" fontId="4" fillId="0" borderId="5" xfId="0" applyNumberFormat="1" applyFont="1" applyFill="1" applyBorder="1" applyAlignment="1" applyProtection="1">
      <alignment horizontal="center" vertical="center"/>
    </xf>
    <xf numFmtId="2" fontId="4" fillId="0" borderId="15" xfId="0" applyNumberFormat="1" applyFont="1" applyFill="1" applyBorder="1" applyAlignment="1" applyProtection="1">
      <alignment horizontal="center" vertical="center"/>
    </xf>
    <xf numFmtId="2" fontId="4" fillId="0" borderId="0" xfId="0" applyNumberFormat="1" applyFont="1" applyFill="1" applyBorder="1" applyAlignment="1" applyProtection="1">
      <alignment horizontal="center" vertical="center"/>
    </xf>
    <xf numFmtId="2" fontId="4" fillId="0" borderId="16" xfId="0" applyNumberFormat="1" applyFont="1" applyFill="1" applyBorder="1" applyAlignment="1" applyProtection="1">
      <alignment horizontal="center" vertical="center"/>
    </xf>
    <xf numFmtId="2" fontId="4" fillId="0" borderId="5" xfId="0" applyNumberFormat="1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/>
    <xf numFmtId="0" fontId="4" fillId="0" borderId="55" xfId="0" applyFont="1" applyFill="1" applyBorder="1" applyAlignment="1" applyProtection="1">
      <alignment horizontal="left" vertical="center"/>
    </xf>
    <xf numFmtId="2" fontId="4" fillId="0" borderId="55" xfId="0" applyNumberFormat="1" applyFont="1" applyFill="1" applyBorder="1" applyAlignment="1" applyProtection="1">
      <alignment horizontal="center" vertical="center"/>
    </xf>
    <xf numFmtId="2" fontId="4" fillId="0" borderId="54" xfId="0" applyNumberFormat="1" applyFont="1" applyFill="1" applyBorder="1" applyAlignment="1" applyProtection="1">
      <alignment horizontal="center" vertical="center"/>
    </xf>
    <xf numFmtId="2" fontId="4" fillId="0" borderId="35" xfId="0" applyNumberFormat="1" applyFont="1" applyFill="1" applyBorder="1" applyAlignment="1" applyProtection="1">
      <alignment horizontal="center" vertical="center"/>
    </xf>
    <xf numFmtId="2" fontId="4" fillId="0" borderId="56" xfId="0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17" fillId="6" borderId="14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17" fillId="6" borderId="26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1" fontId="13" fillId="0" borderId="14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1" fontId="13" fillId="0" borderId="26" xfId="0" applyNumberFormat="1" applyFont="1" applyFill="1" applyBorder="1" applyAlignment="1" applyProtection="1">
      <alignment horizontal="center" vertical="center"/>
      <protection locked="0"/>
    </xf>
    <xf numFmtId="0" fontId="17" fillId="6" borderId="14" xfId="0" applyFont="1" applyFill="1" applyBorder="1" applyAlignment="1" applyProtection="1">
      <alignment horizontal="center"/>
      <protection locked="0"/>
    </xf>
    <xf numFmtId="0" fontId="17" fillId="6" borderId="26" xfId="0" applyFont="1" applyFill="1" applyBorder="1" applyAlignment="1" applyProtection="1">
      <alignment horizontal="center"/>
      <protection locked="0"/>
    </xf>
    <xf numFmtId="2" fontId="13" fillId="0" borderId="14" xfId="0" applyNumberFormat="1" applyFont="1" applyFill="1" applyBorder="1" applyAlignment="1" applyProtection="1">
      <alignment horizontal="center"/>
      <protection locked="0"/>
    </xf>
    <xf numFmtId="0" fontId="13" fillId="0" borderId="24" xfId="0" applyFont="1" applyFill="1" applyBorder="1" applyAlignment="1" applyProtection="1">
      <alignment horizontal="center"/>
      <protection locked="0"/>
    </xf>
    <xf numFmtId="2" fontId="13" fillId="0" borderId="26" xfId="0" applyNumberFormat="1" applyFont="1" applyFill="1" applyBorder="1" applyAlignment="1" applyProtection="1">
      <alignment horizontal="center"/>
      <protection locked="0"/>
    </xf>
    <xf numFmtId="0" fontId="43" fillId="0" borderId="15" xfId="0" applyFont="1" applyFill="1" applyBorder="1" applyAlignment="1" applyProtection="1">
      <alignment horizontal="center" vertical="center"/>
    </xf>
    <xf numFmtId="0" fontId="33" fillId="0" borderId="10" xfId="0" applyFont="1" applyFill="1" applyBorder="1" applyAlignment="1" applyProtection="1">
      <alignment horizontal="right" vertical="center"/>
    </xf>
    <xf numFmtId="0" fontId="4" fillId="7" borderId="37" xfId="0" applyFont="1" applyFill="1" applyBorder="1" applyAlignment="1" applyProtection="1">
      <alignment horizontal="center" vertical="center"/>
    </xf>
    <xf numFmtId="0" fontId="41" fillId="7" borderId="45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vertical="center"/>
      <protection locked="0"/>
    </xf>
    <xf numFmtId="0" fontId="12" fillId="0" borderId="0" xfId="0" applyFont="1" applyFill="1" applyAlignment="1" applyProtection="1">
      <alignment horizontal="center"/>
    </xf>
    <xf numFmtId="0" fontId="12" fillId="0" borderId="0" xfId="0" applyFont="1" applyFill="1" applyBorder="1" applyAlignment="1" applyProtection="1">
      <alignment horizontal="center"/>
    </xf>
    <xf numFmtId="0" fontId="37" fillId="8" borderId="14" xfId="0" applyFont="1" applyFill="1" applyBorder="1" applyAlignment="1" applyProtection="1">
      <alignment horizontal="center"/>
      <protection locked="0"/>
    </xf>
    <xf numFmtId="165" fontId="37" fillId="8" borderId="14" xfId="1" applyNumberFormat="1" applyFont="1" applyFill="1" applyBorder="1" applyAlignment="1" applyProtection="1">
      <alignment horizontal="center"/>
      <protection locked="0"/>
    </xf>
    <xf numFmtId="165" fontId="12" fillId="0" borderId="0" xfId="0" applyNumberFormat="1" applyFont="1" applyFill="1" applyAlignment="1" applyProtection="1">
      <alignment horizontal="center"/>
    </xf>
    <xf numFmtId="165" fontId="12" fillId="0" borderId="7" xfId="0" applyNumberFormat="1" applyFont="1" applyFill="1" applyBorder="1" applyAlignment="1" applyProtection="1">
      <alignment horizontal="center"/>
    </xf>
    <xf numFmtId="2" fontId="37" fillId="8" borderId="14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center"/>
      <protection locked="0"/>
    </xf>
    <xf numFmtId="2" fontId="12" fillId="0" borderId="0" xfId="0" applyNumberFormat="1" applyFont="1" applyFill="1" applyAlignment="1" applyProtection="1">
      <alignment horizontal="center"/>
    </xf>
    <xf numFmtId="6" fontId="37" fillId="8" borderId="14" xfId="0" applyNumberFormat="1" applyFont="1" applyFill="1" applyBorder="1" applyAlignment="1" applyProtection="1">
      <alignment horizontal="center"/>
      <protection locked="0"/>
    </xf>
    <xf numFmtId="8" fontId="12" fillId="0" borderId="0" xfId="0" applyNumberFormat="1" applyFont="1" applyFill="1" applyAlignment="1" applyProtection="1">
      <alignment horizontal="center"/>
    </xf>
    <xf numFmtId="0" fontId="12" fillId="0" borderId="0" xfId="0" applyFont="1" applyFill="1" applyAlignment="1" applyProtection="1">
      <alignment wrapText="1"/>
    </xf>
    <xf numFmtId="0" fontId="12" fillId="0" borderId="0" xfId="0" applyFont="1" applyFill="1" applyAlignment="1" applyProtection="1">
      <alignment horizontal="center"/>
    </xf>
    <xf numFmtId="0" fontId="43" fillId="0" borderId="0" xfId="0" applyFont="1" applyFill="1" applyBorder="1" applyAlignment="1" applyProtection="1">
      <alignment horizontal="center"/>
    </xf>
    <xf numFmtId="0" fontId="15" fillId="0" borderId="0" xfId="0" applyFont="1" applyAlignment="1" applyProtection="1">
      <alignment horizontal="center"/>
      <protection locked="0"/>
    </xf>
    <xf numFmtId="165" fontId="12" fillId="0" borderId="0" xfId="0" applyNumberFormat="1" applyFont="1" applyFill="1" applyProtection="1">
      <protection locked="0"/>
    </xf>
    <xf numFmtId="8" fontId="44" fillId="0" borderId="16" xfId="0" applyNumberFormat="1" applyFont="1" applyFill="1" applyBorder="1" applyAlignment="1" applyProtection="1">
      <alignment horizontal="center" vertical="center"/>
    </xf>
    <xf numFmtId="8" fontId="38" fillId="0" borderId="5" xfId="0" applyNumberFormat="1" applyFont="1" applyFill="1" applyBorder="1" applyAlignment="1" applyProtection="1">
      <alignment horizontal="center" vertical="center"/>
    </xf>
    <xf numFmtId="8" fontId="44" fillId="0" borderId="5" xfId="0" applyNumberFormat="1" applyFont="1" applyFill="1" applyBorder="1" applyAlignment="1" applyProtection="1">
      <alignment horizontal="center" vertical="center"/>
    </xf>
    <xf numFmtId="8" fontId="37" fillId="7" borderId="14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alignment horizontal="center"/>
    </xf>
    <xf numFmtId="165" fontId="12" fillId="0" borderId="15" xfId="0" applyNumberFormat="1" applyFont="1" applyFill="1" applyBorder="1" applyAlignment="1" applyProtection="1">
      <alignment horizontal="center"/>
    </xf>
    <xf numFmtId="0" fontId="3" fillId="0" borderId="10" xfId="0" applyFont="1" applyFill="1" applyBorder="1" applyAlignment="1" applyProtection="1">
      <alignment vertical="center"/>
    </xf>
    <xf numFmtId="0" fontId="3" fillId="0" borderId="11" xfId="0" applyFont="1" applyFill="1" applyBorder="1" applyAlignment="1" applyProtection="1">
      <alignment vertical="center"/>
    </xf>
    <xf numFmtId="0" fontId="3" fillId="0" borderId="62" xfId="0" applyFont="1" applyFill="1" applyBorder="1" applyAlignment="1" applyProtection="1">
      <alignment vertical="center"/>
    </xf>
    <xf numFmtId="0" fontId="3" fillId="0" borderId="63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18" fillId="10" borderId="10" xfId="0" applyFont="1" applyFill="1" applyBorder="1" applyAlignment="1"/>
    <xf numFmtId="0" fontId="18" fillId="10" borderId="11" xfId="0" applyFont="1" applyFill="1" applyBorder="1" applyAlignment="1"/>
    <xf numFmtId="0" fontId="18" fillId="10" borderId="6" xfId="0" applyFont="1" applyFill="1" applyBorder="1" applyAlignment="1"/>
    <xf numFmtId="0" fontId="17" fillId="10" borderId="4" xfId="0" applyFont="1" applyFill="1" applyBorder="1"/>
    <xf numFmtId="0" fontId="17" fillId="10" borderId="0" xfId="0" applyFont="1" applyFill="1"/>
    <xf numFmtId="0" fontId="16" fillId="10" borderId="5" xfId="0" applyFont="1" applyFill="1" applyBorder="1"/>
    <xf numFmtId="0" fontId="46" fillId="10" borderId="4" xfId="0" applyFont="1" applyFill="1" applyBorder="1"/>
    <xf numFmtId="0" fontId="46" fillId="10" borderId="0" xfId="0" applyFont="1" applyFill="1"/>
    <xf numFmtId="0" fontId="46" fillId="10" borderId="5" xfId="0" applyFont="1" applyFill="1" applyBorder="1"/>
    <xf numFmtId="0" fontId="46" fillId="10" borderId="10" xfId="0" applyFont="1" applyFill="1" applyBorder="1"/>
    <xf numFmtId="0" fontId="46" fillId="10" borderId="11" xfId="0" applyFont="1" applyFill="1" applyBorder="1"/>
    <xf numFmtId="0" fontId="46" fillId="10" borderId="6" xfId="0" applyFont="1" applyFill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47" fillId="0" borderId="64" xfId="0" applyFont="1" applyBorder="1"/>
    <xf numFmtId="0" fontId="48" fillId="0" borderId="39" xfId="0" applyFont="1" applyBorder="1"/>
    <xf numFmtId="165" fontId="47" fillId="0" borderId="64" xfId="0" applyNumberFormat="1" applyFont="1" applyBorder="1" applyAlignment="1">
      <alignment horizontal="left" vertical="center"/>
    </xf>
    <xf numFmtId="165" fontId="48" fillId="0" borderId="51" xfId="0" applyNumberFormat="1" applyFont="1" applyBorder="1" applyAlignment="1">
      <alignment horizontal="left" vertical="center"/>
    </xf>
    <xf numFmtId="0" fontId="49" fillId="0" borderId="64" xfId="0" applyFont="1" applyBorder="1" applyAlignment="1">
      <alignment horizontal="left"/>
    </xf>
    <xf numFmtId="0" fontId="50" fillId="0" borderId="37" xfId="0" applyFont="1" applyBorder="1" applyAlignment="1">
      <alignment horizontal="left"/>
    </xf>
    <xf numFmtId="0" fontId="41" fillId="7" borderId="42" xfId="0" applyFont="1" applyFill="1" applyBorder="1" applyAlignment="1">
      <alignment horizontal="center"/>
    </xf>
    <xf numFmtId="0" fontId="4" fillId="7" borderId="37" xfId="0" applyFont="1" applyFill="1" applyBorder="1" applyAlignment="1">
      <alignment horizontal="center"/>
    </xf>
    <xf numFmtId="0" fontId="39" fillId="0" borderId="44" xfId="0" applyFont="1" applyBorder="1" applyAlignment="1">
      <alignment horizontal="left"/>
    </xf>
    <xf numFmtId="0" fontId="39" fillId="0" borderId="41" xfId="0" applyFont="1" applyBorder="1" applyAlignment="1">
      <alignment horizontal="left"/>
    </xf>
    <xf numFmtId="0" fontId="39" fillId="0" borderId="37" xfId="0" applyFont="1" applyBorder="1" applyAlignment="1">
      <alignment horizontal="left"/>
    </xf>
    <xf numFmtId="0" fontId="39" fillId="0" borderId="40" xfId="0" applyFont="1" applyBorder="1" applyAlignment="1">
      <alignment horizontal="left"/>
    </xf>
    <xf numFmtId="0" fontId="43" fillId="0" borderId="4" xfId="0" applyFont="1" applyFill="1" applyBorder="1" applyAlignment="1" applyProtection="1">
      <alignment horizontal="right" vertical="center"/>
    </xf>
    <xf numFmtId="0" fontId="3" fillId="9" borderId="11" xfId="0" applyFont="1" applyFill="1" applyBorder="1" applyAlignment="1">
      <alignment horizontal="left" vertical="center" indent="3"/>
    </xf>
    <xf numFmtId="0" fontId="3" fillId="9" borderId="6" xfId="0" applyFont="1" applyFill="1" applyBorder="1" applyAlignment="1">
      <alignment horizontal="left" vertical="center" indent="3"/>
    </xf>
    <xf numFmtId="0" fontId="3" fillId="9" borderId="2" xfId="0" applyFont="1" applyFill="1" applyBorder="1" applyAlignment="1">
      <alignment horizontal="left" vertical="center" wrapText="1"/>
    </xf>
    <xf numFmtId="0" fontId="3" fillId="9" borderId="3" xfId="0" applyFont="1" applyFill="1" applyBorder="1" applyAlignment="1">
      <alignment horizontal="left" vertical="center" wrapText="1"/>
    </xf>
    <xf numFmtId="0" fontId="3" fillId="9" borderId="11" xfId="0" applyFont="1" applyFill="1" applyBorder="1" applyAlignment="1">
      <alignment horizontal="left" vertical="center" wrapText="1"/>
    </xf>
    <xf numFmtId="0" fontId="3" fillId="9" borderId="6" xfId="0" applyFont="1" applyFill="1" applyBorder="1" applyAlignment="1">
      <alignment horizontal="left" vertical="center" wrapText="1"/>
    </xf>
    <xf numFmtId="0" fontId="20" fillId="10" borderId="4" xfId="0" applyFont="1" applyFill="1" applyBorder="1" applyAlignment="1" applyProtection="1">
      <alignment horizontal="center" vertical="center"/>
    </xf>
    <xf numFmtId="0" fontId="20" fillId="10" borderId="0" xfId="0" applyFont="1" applyFill="1" applyBorder="1" applyAlignment="1" applyProtection="1">
      <alignment horizontal="center" vertical="center"/>
    </xf>
    <xf numFmtId="0" fontId="20" fillId="10" borderId="5" xfId="0" applyFont="1" applyFill="1" applyBorder="1" applyAlignment="1" applyProtection="1">
      <alignment horizontal="center" vertical="center"/>
    </xf>
    <xf numFmtId="0" fontId="16" fillId="10" borderId="1" xfId="0" applyFont="1" applyFill="1" applyBorder="1" applyAlignment="1" applyProtection="1">
      <alignment horizontal="center"/>
    </xf>
    <xf numFmtId="0" fontId="16" fillId="10" borderId="2" xfId="0" applyFont="1" applyFill="1" applyBorder="1" applyAlignment="1" applyProtection="1">
      <alignment horizontal="center"/>
    </xf>
    <xf numFmtId="0" fontId="16" fillId="10" borderId="3" xfId="0" applyFont="1" applyFill="1" applyBorder="1" applyAlignment="1" applyProtection="1">
      <alignment horizontal="center"/>
    </xf>
    <xf numFmtId="0" fontId="16" fillId="10" borderId="4" xfId="0" applyFont="1" applyFill="1" applyBorder="1" applyAlignment="1" applyProtection="1">
      <alignment horizontal="center"/>
    </xf>
    <xf numFmtId="0" fontId="16" fillId="10" borderId="0" xfId="0" applyFont="1" applyFill="1" applyBorder="1" applyAlignment="1" applyProtection="1">
      <alignment horizontal="center"/>
    </xf>
    <xf numFmtId="0" fontId="16" fillId="10" borderId="5" xfId="0" applyFont="1" applyFill="1" applyBorder="1" applyAlignment="1" applyProtection="1">
      <alignment horizontal="center"/>
    </xf>
    <xf numFmtId="0" fontId="3" fillId="9" borderId="2" xfId="0" applyFont="1" applyFill="1" applyBorder="1" applyAlignment="1">
      <alignment horizontal="left" vertical="center"/>
    </xf>
    <xf numFmtId="0" fontId="3" fillId="9" borderId="3" xfId="0" applyFont="1" applyFill="1" applyBorder="1" applyAlignment="1">
      <alignment horizontal="left" vertical="center"/>
    </xf>
    <xf numFmtId="9" fontId="17" fillId="5" borderId="14" xfId="0" applyNumberFormat="1" applyFont="1" applyFill="1" applyBorder="1" applyAlignment="1">
      <alignment horizontal="center"/>
    </xf>
    <xf numFmtId="9" fontId="17" fillId="5" borderId="26" xfId="0" applyNumberFormat="1" applyFont="1" applyFill="1" applyBorder="1" applyAlignment="1">
      <alignment horizontal="center"/>
    </xf>
    <xf numFmtId="9" fontId="17" fillId="3" borderId="14" xfId="0" applyNumberFormat="1" applyFont="1" applyFill="1" applyBorder="1" applyAlignment="1">
      <alignment horizontal="center"/>
    </xf>
    <xf numFmtId="9" fontId="17" fillId="3" borderId="26" xfId="0" applyNumberFormat="1" applyFont="1" applyFill="1" applyBorder="1" applyAlignment="1">
      <alignment horizontal="center"/>
    </xf>
    <xf numFmtId="9" fontId="13" fillId="4" borderId="14" xfId="0" applyNumberFormat="1" applyFont="1" applyFill="1" applyBorder="1" applyAlignment="1">
      <alignment horizontal="center"/>
    </xf>
    <xf numFmtId="9" fontId="13" fillId="4" borderId="26" xfId="0" applyNumberFormat="1" applyFont="1" applyFill="1" applyBorder="1" applyAlignment="1">
      <alignment horizontal="center"/>
    </xf>
    <xf numFmtId="0" fontId="12" fillId="0" borderId="0" xfId="0" applyFont="1" applyFill="1" applyAlignment="1" applyProtection="1">
      <alignment horizontal="left" vertical="top" wrapText="1"/>
    </xf>
    <xf numFmtId="0" fontId="12" fillId="0" borderId="0" xfId="0" applyFont="1" applyFill="1" applyAlignment="1" applyProtection="1">
      <alignment horizontal="left" wrapText="1"/>
    </xf>
    <xf numFmtId="0" fontId="17" fillId="10" borderId="4" xfId="0" applyFont="1" applyFill="1" applyBorder="1" applyAlignment="1" applyProtection="1">
      <alignment horizontal="center" vertical="center"/>
      <protection locked="0"/>
    </xf>
    <xf numFmtId="0" fontId="17" fillId="10" borderId="0" xfId="0" applyFont="1" applyFill="1" applyBorder="1" applyAlignment="1" applyProtection="1">
      <alignment horizontal="center" vertical="center"/>
      <protection locked="0"/>
    </xf>
    <xf numFmtId="0" fontId="17" fillId="10" borderId="5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0" fontId="17" fillId="5" borderId="4" xfId="0" applyFont="1" applyFill="1" applyBorder="1" applyAlignment="1" applyProtection="1">
      <alignment horizontal="center"/>
      <protection locked="0"/>
    </xf>
    <xf numFmtId="0" fontId="17" fillId="5" borderId="0" xfId="0" applyFont="1" applyFill="1" applyBorder="1" applyAlignment="1" applyProtection="1">
      <alignment horizontal="center"/>
      <protection locked="0"/>
    </xf>
    <xf numFmtId="0" fontId="17" fillId="5" borderId="5" xfId="0" applyFont="1" applyFill="1" applyBorder="1" applyAlignment="1" applyProtection="1">
      <alignment horizontal="center"/>
      <protection locked="0"/>
    </xf>
    <xf numFmtId="0" fontId="12" fillId="7" borderId="29" xfId="0" applyFont="1" applyFill="1" applyBorder="1" applyAlignment="1" applyProtection="1">
      <alignment horizontal="center"/>
    </xf>
    <xf numFmtId="0" fontId="12" fillId="7" borderId="61" xfId="0" applyFont="1" applyFill="1" applyBorder="1" applyAlignment="1" applyProtection="1">
      <alignment horizontal="center"/>
    </xf>
    <xf numFmtId="0" fontId="12" fillId="7" borderId="30" xfId="0" applyFont="1" applyFill="1" applyBorder="1" applyAlignment="1" applyProtection="1">
      <alignment horizontal="center"/>
    </xf>
    <xf numFmtId="0" fontId="7" fillId="8" borderId="57" xfId="0" applyFont="1" applyFill="1" applyBorder="1" applyAlignment="1" applyProtection="1">
      <alignment horizontal="center"/>
      <protection locked="0"/>
    </xf>
    <xf numFmtId="0" fontId="7" fillId="8" borderId="58" xfId="0" applyFont="1" applyFill="1" applyBorder="1" applyAlignment="1" applyProtection="1">
      <alignment horizontal="center"/>
      <protection locked="0"/>
    </xf>
    <xf numFmtId="0" fontId="7" fillId="8" borderId="60" xfId="0" applyFont="1" applyFill="1" applyBorder="1" applyAlignment="1" applyProtection="1">
      <alignment horizontal="center"/>
      <protection locked="0"/>
    </xf>
    <xf numFmtId="0" fontId="7" fillId="8" borderId="59" xfId="0" applyFont="1" applyFill="1" applyBorder="1" applyAlignment="1" applyProtection="1">
      <alignment horizontal="center"/>
      <protection locked="0"/>
    </xf>
    <xf numFmtId="165" fontId="12" fillId="0" borderId="16" xfId="0" applyNumberFormat="1" applyFont="1" applyFill="1" applyBorder="1" applyAlignment="1" applyProtection="1">
      <alignment horizontal="center" vertical="center"/>
    </xf>
    <xf numFmtId="0" fontId="20" fillId="10" borderId="4" xfId="0" applyFont="1" applyFill="1" applyBorder="1" applyAlignment="1">
      <alignment horizontal="center" vertical="center"/>
    </xf>
    <xf numFmtId="0" fontId="20" fillId="10" borderId="0" xfId="0" applyFont="1" applyFill="1" applyAlignment="1">
      <alignment horizontal="center" vertical="center"/>
    </xf>
    <xf numFmtId="0" fontId="20" fillId="10" borderId="5" xfId="0" applyFont="1" applyFill="1" applyBorder="1" applyAlignment="1">
      <alignment horizontal="center" vertical="center"/>
    </xf>
    <xf numFmtId="0" fontId="4" fillId="7" borderId="29" xfId="0" applyFont="1" applyFill="1" applyBorder="1" applyAlignment="1" applyProtection="1">
      <alignment horizontal="center"/>
    </xf>
    <xf numFmtId="0" fontId="4" fillId="7" borderId="61" xfId="0" applyFont="1" applyFill="1" applyBorder="1" applyAlignment="1" applyProtection="1">
      <alignment horizontal="center"/>
    </xf>
    <xf numFmtId="0" fontId="4" fillId="7" borderId="30" xfId="0" applyFont="1" applyFill="1" applyBorder="1" applyAlignment="1" applyProtection="1">
      <alignment horizontal="center"/>
    </xf>
    <xf numFmtId="0" fontId="4" fillId="0" borderId="15" xfId="0" applyFont="1" applyFill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center"/>
    </xf>
    <xf numFmtId="0" fontId="4" fillId="0" borderId="16" xfId="0" applyFont="1" applyFill="1" applyBorder="1" applyAlignment="1" applyProtection="1">
      <alignment horizontal="center"/>
    </xf>
    <xf numFmtId="165" fontId="12" fillId="0" borderId="42" xfId="0" applyNumberFormat="1" applyFont="1" applyFill="1" applyBorder="1" applyAlignment="1" applyProtection="1">
      <alignment horizontal="left" vertical="center"/>
    </xf>
    <xf numFmtId="165" fontId="12" fillId="0" borderId="41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/>
    </xf>
    <xf numFmtId="0" fontId="20" fillId="10" borderId="10" xfId="0" applyFont="1" applyFill="1" applyBorder="1" applyAlignment="1" applyProtection="1">
      <alignment horizontal="center" vertical="center"/>
    </xf>
    <xf numFmtId="0" fontId="20" fillId="10" borderId="11" xfId="0" applyFont="1" applyFill="1" applyBorder="1" applyAlignment="1" applyProtection="1">
      <alignment horizontal="center" vertical="center"/>
    </xf>
    <xf numFmtId="0" fontId="20" fillId="10" borderId="6" xfId="0" applyFont="1" applyFill="1" applyBorder="1" applyAlignment="1" applyProtection="1">
      <alignment horizontal="center" vertical="center"/>
    </xf>
    <xf numFmtId="0" fontId="45" fillId="7" borderId="28" xfId="0" applyFont="1" applyFill="1" applyBorder="1" applyAlignment="1" applyProtection="1">
      <alignment horizontal="center" vertical="center"/>
      <protection locked="0"/>
    </xf>
    <xf numFmtId="0" fontId="45" fillId="7" borderId="13" xfId="0" applyFont="1" applyFill="1" applyBorder="1" applyAlignment="1" applyProtection="1">
      <alignment horizontal="center" vertical="center"/>
      <protection locked="0"/>
    </xf>
    <xf numFmtId="0" fontId="45" fillId="7" borderId="20" xfId="0" applyFont="1" applyFill="1" applyBorder="1" applyAlignment="1" applyProtection="1">
      <alignment horizontal="center" vertical="center"/>
      <protection locked="0"/>
    </xf>
    <xf numFmtId="0" fontId="17" fillId="10" borderId="4" xfId="0" applyFont="1" applyFill="1" applyBorder="1" applyAlignment="1" applyProtection="1">
      <alignment horizontal="center"/>
      <protection locked="0"/>
    </xf>
    <xf numFmtId="0" fontId="17" fillId="10" borderId="0" xfId="0" applyFont="1" applyFill="1" applyBorder="1" applyAlignment="1" applyProtection="1">
      <alignment horizontal="center"/>
      <protection locked="0"/>
    </xf>
    <xf numFmtId="0" fontId="17" fillId="10" borderId="5" xfId="0" applyFont="1" applyFill="1" applyBorder="1" applyAlignment="1" applyProtection="1">
      <alignment horizontal="center"/>
      <protection locked="0"/>
    </xf>
    <xf numFmtId="0" fontId="43" fillId="0" borderId="0" xfId="0" applyFont="1" applyFill="1" applyBorder="1" applyAlignment="1" applyProtection="1">
      <alignment horizontal="center" vertical="center" wrapText="1"/>
    </xf>
    <xf numFmtId="0" fontId="43" fillId="0" borderId="7" xfId="0" applyFont="1" applyFill="1" applyBorder="1" applyAlignment="1" applyProtection="1">
      <alignment horizontal="center" vertical="center" wrapText="1"/>
    </xf>
    <xf numFmtId="0" fontId="16" fillId="10" borderId="1" xfId="0" applyFont="1" applyFill="1" applyBorder="1" applyAlignment="1">
      <alignment horizontal="center"/>
    </xf>
    <xf numFmtId="0" fontId="16" fillId="10" borderId="2" xfId="0" applyFont="1" applyFill="1" applyBorder="1" applyAlignment="1">
      <alignment horizontal="center"/>
    </xf>
    <xf numFmtId="0" fontId="16" fillId="10" borderId="3" xfId="0" applyFont="1" applyFill="1" applyBorder="1" applyAlignment="1">
      <alignment horizontal="center"/>
    </xf>
    <xf numFmtId="0" fontId="16" fillId="10" borderId="4" xfId="0" applyFont="1" applyFill="1" applyBorder="1" applyAlignment="1">
      <alignment horizontal="center"/>
    </xf>
    <xf numFmtId="0" fontId="16" fillId="10" borderId="0" xfId="0" applyFont="1" applyFill="1" applyAlignment="1">
      <alignment horizontal="center"/>
    </xf>
    <xf numFmtId="0" fontId="16" fillId="10" borderId="5" xfId="0" applyFont="1" applyFill="1" applyBorder="1" applyAlignment="1">
      <alignment horizontal="center"/>
    </xf>
    <xf numFmtId="0" fontId="17" fillId="10" borderId="1" xfId="0" applyFont="1" applyFill="1" applyBorder="1" applyAlignment="1" applyProtection="1">
      <alignment horizontal="center"/>
      <protection locked="0"/>
    </xf>
    <xf numFmtId="0" fontId="17" fillId="10" borderId="2" xfId="0" applyFont="1" applyFill="1" applyBorder="1" applyAlignment="1" applyProtection="1">
      <alignment horizontal="center"/>
      <protection locked="0"/>
    </xf>
    <xf numFmtId="0" fontId="17" fillId="10" borderId="3" xfId="0" applyFont="1" applyFill="1" applyBorder="1" applyAlignment="1" applyProtection="1">
      <alignment horizontal="center"/>
      <protection locked="0"/>
    </xf>
    <xf numFmtId="0" fontId="17" fillId="5" borderId="4" xfId="0" applyFont="1" applyFill="1" applyBorder="1" applyAlignment="1" applyProtection="1">
      <alignment horizontal="center" vertical="center"/>
      <protection locked="0"/>
    </xf>
    <xf numFmtId="0" fontId="17" fillId="5" borderId="0" xfId="0" applyFont="1" applyFill="1" applyBorder="1" applyAlignment="1" applyProtection="1">
      <alignment horizontal="center" vertical="center"/>
      <protection locked="0"/>
    </xf>
    <xf numFmtId="0" fontId="17" fillId="5" borderId="5" xfId="0" applyFont="1" applyFill="1" applyBorder="1" applyAlignment="1" applyProtection="1">
      <alignment horizontal="center" vertical="center"/>
      <protection locked="0"/>
    </xf>
    <xf numFmtId="9" fontId="17" fillId="3" borderId="14" xfId="0" applyNumberFormat="1" applyFont="1" applyFill="1" applyBorder="1" applyAlignment="1" applyProtection="1">
      <alignment horizontal="center" vertical="center"/>
    </xf>
    <xf numFmtId="9" fontId="17" fillId="3" borderId="26" xfId="0" applyNumberFormat="1" applyFont="1" applyFill="1" applyBorder="1" applyAlignment="1" applyProtection="1">
      <alignment horizontal="center" vertical="center"/>
    </xf>
    <xf numFmtId="9" fontId="13" fillId="4" borderId="14" xfId="0" applyNumberFormat="1" applyFont="1" applyFill="1" applyBorder="1" applyAlignment="1" applyProtection="1">
      <alignment horizontal="center" vertical="center"/>
    </xf>
    <xf numFmtId="9" fontId="13" fillId="4" borderId="26" xfId="0" applyNumberFormat="1" applyFont="1" applyFill="1" applyBorder="1" applyAlignment="1" applyProtection="1">
      <alignment horizontal="center" vertical="center"/>
    </xf>
    <xf numFmtId="9" fontId="17" fillId="5" borderId="14" xfId="0" applyNumberFormat="1" applyFont="1" applyFill="1" applyBorder="1" applyAlignment="1" applyProtection="1">
      <alignment horizontal="center" vertical="center"/>
    </xf>
    <xf numFmtId="9" fontId="17" fillId="5" borderId="26" xfId="0" applyNumberFormat="1" applyFont="1" applyFill="1" applyBorder="1" applyAlignment="1" applyProtection="1">
      <alignment horizontal="center" vertical="center"/>
    </xf>
    <xf numFmtId="0" fontId="17" fillId="10" borderId="1" xfId="0" applyFont="1" applyFill="1" applyBorder="1" applyAlignment="1" applyProtection="1">
      <alignment horizontal="center" vertical="center"/>
      <protection locked="0"/>
    </xf>
    <xf numFmtId="0" fontId="17" fillId="10" borderId="2" xfId="0" applyFont="1" applyFill="1" applyBorder="1" applyAlignment="1" applyProtection="1">
      <alignment horizontal="center" vertical="center"/>
      <protection locked="0"/>
    </xf>
    <xf numFmtId="0" fontId="17" fillId="10" borderId="3" xfId="0" applyFont="1" applyFill="1" applyBorder="1" applyAlignment="1" applyProtection="1">
      <alignment horizontal="center" vertical="center"/>
      <protection locked="0"/>
    </xf>
    <xf numFmtId="0" fontId="17" fillId="5" borderId="0" xfId="0" applyFont="1" applyFill="1" applyAlignment="1">
      <alignment horizontal="center"/>
    </xf>
    <xf numFmtId="0" fontId="18" fillId="5" borderId="0" xfId="0" applyFont="1" applyFill="1" applyAlignment="1">
      <alignment horizontal="center"/>
    </xf>
    <xf numFmtId="0" fontId="17" fillId="10" borderId="0" xfId="0" applyFont="1" applyFill="1" applyAlignment="1">
      <alignment horizontal="center"/>
    </xf>
  </cellXfs>
  <cellStyles count="5">
    <cellStyle name="Comma" xfId="4" builtinId="3"/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18453B"/>
      <color rgb="FFF2C400"/>
      <color rgb="FFFFCC00"/>
      <color rgb="FF0DB14B"/>
      <color rgb="FF63C3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Comparison of Variable and Fixed Costs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'Chart Drivers'!$I$2</c:f>
              <c:strCache>
                <c:ptCount val="1"/>
                <c:pt idx="0">
                  <c:v>Variable</c:v>
                </c:pt>
              </c:strCache>
            </c:strRef>
          </c:tx>
          <c:spPr>
            <a:solidFill>
              <a:srgbClr val="F2C400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'Chart Drivers'!$J$2:$L$2</c:f>
              <c:numCache>
                <c:formatCode>_("$"* #,##0.00_);_("$"* \(#,##0.00\);_("$"*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'Crop Budget (Main)'!$AG$3:$AG$4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CB9-4AD9-A31E-F53AFA724C33}"/>
            </c:ext>
          </c:extLst>
        </c:ser>
        <c:ser>
          <c:idx val="1"/>
          <c:order val="1"/>
          <c:tx>
            <c:strRef>
              <c:f>'Chart Drivers'!$I$3</c:f>
              <c:strCache>
                <c:ptCount val="1"/>
                <c:pt idx="0">
                  <c:v>Fixed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'Chart Drivers'!$J$3:$L$3</c:f>
              <c:numCache>
                <c:formatCode>_("$"* #,##0.00_);_("$"* \(#,##0.00\);_("$"*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'Crop Budget (Main)'!$AG$3:$AG$4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CB9-4AD9-A31E-F53AFA724C33}"/>
            </c:ext>
          </c:extLst>
        </c:ser>
        <c:ser>
          <c:idx val="2"/>
          <c:order val="2"/>
          <c:tx>
            <c:strRef>
              <c:f>'Chart Drivers'!$I$4</c:f>
              <c:strCache>
                <c:ptCount val="1"/>
                <c:pt idx="0">
                  <c:v>Variable &amp; Fixed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'Chart Drivers'!$J$4:$L$4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'Crop Budget (Main)'!$AG$3:$AG$4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5CB9-4AD9-A31E-F53AFA724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257743"/>
        <c:axId val="942824143"/>
        <c:extLst/>
      </c:barChart>
      <c:catAx>
        <c:axId val="130257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824143"/>
        <c:crosses val="autoZero"/>
        <c:auto val="1"/>
        <c:lblAlgn val="ctr"/>
        <c:lblOffset val="100"/>
        <c:noMultiLvlLbl val="0"/>
      </c:catAx>
      <c:valAx>
        <c:axId val="942824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257743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Costs (Crop 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Drivers'!$B$1</c:f>
              <c:strCache>
                <c:ptCount val="1"/>
                <c:pt idx="0">
                  <c:v>Corn</c:v>
                </c:pt>
              </c:strCache>
            </c:strRef>
          </c:tx>
          <c:spPr>
            <a:solidFill>
              <a:srgbClr val="F2C400"/>
            </a:solidFill>
            <a:ln>
              <a:solidFill>
                <a:schemeClr val="accent4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'Chart Drivers'!$A$2:$A$44</c15:sqref>
                  </c15:fullRef>
                </c:ext>
              </c:extLst>
              <c:f>('Chart Drivers'!$A$2:$A$21,'Chart Drivers'!$A$23:$A$44)</c:f>
              <c:strCache>
                <c:ptCount val="23"/>
                <c:pt idx="0">
                  <c:v>Seed</c:v>
                </c:pt>
                <c:pt idx="1">
                  <c:v>Fertilizer</c:v>
                </c:pt>
                <c:pt idx="2">
                  <c:v>Crop Chemicals</c:v>
                </c:pt>
                <c:pt idx="3">
                  <c:v>Crop Insurance</c:v>
                </c:pt>
                <c:pt idx="4">
                  <c:v>Crop Miscellaneous</c:v>
                </c:pt>
                <c:pt idx="5">
                  <c:v>Supplies</c:v>
                </c:pt>
                <c:pt idx="6">
                  <c:v>Gas/Fuel</c:v>
                </c:pt>
                <c:pt idx="7">
                  <c:v>Repairs &amp; Maintenance</c:v>
                </c:pt>
                <c:pt idx="8">
                  <c:v>Custom Hire</c:v>
                </c:pt>
                <c:pt idx="9">
                  <c:v>Freight &amp; Trucking</c:v>
                </c:pt>
                <c:pt idx="10">
                  <c:v>Storage</c:v>
                </c:pt>
                <c:pt idx="11">
                  <c:v>Utilities</c:v>
                </c:pt>
                <c:pt idx="12">
                  <c:v>Irrigation</c:v>
                </c:pt>
                <c:pt idx="13">
                  <c:v>Hired Labor</c:v>
                </c:pt>
                <c:pt idx="14">
                  <c:v>Farm Insurance</c:v>
                </c:pt>
                <c:pt idx="15">
                  <c:v>Real Estate Taxes</c:v>
                </c:pt>
                <c:pt idx="16">
                  <c:v>Land Rent</c:v>
                </c:pt>
                <c:pt idx="17">
                  <c:v>Depreciation (Economic)</c:v>
                </c:pt>
                <c:pt idx="18">
                  <c:v>Other (variable &amp; fixed)</c:v>
                </c:pt>
                <c:pt idx="19">
                  <c:v>Income Taxes</c:v>
                </c:pt>
                <c:pt idx="20">
                  <c:v>Owner Withdrawal</c:v>
                </c:pt>
                <c:pt idx="21">
                  <c:v>Interest (Oper &amp; Term)</c:v>
                </c:pt>
                <c:pt idx="22">
                  <c:v>Principal Payment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Drivers'!$B$2:$B$44</c15:sqref>
                  </c15:fullRef>
                </c:ext>
              </c:extLst>
              <c:f>('Chart Drivers'!$B$2:$B$21,'Chart Drivers'!$B$23:$B$44)</c:f>
              <c:numCache>
                <c:formatCode>_("$"* #,##0.00_);_("$"* \(#,##0.00\);_("$"* "-"??_);_(@_)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6-4966-841B-D9DEFA299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99205071"/>
        <c:axId val="942854095"/>
      </c:barChart>
      <c:catAx>
        <c:axId val="11992050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854095"/>
        <c:crosses val="autoZero"/>
        <c:auto val="1"/>
        <c:lblAlgn val="ctr"/>
        <c:lblOffset val="100"/>
        <c:noMultiLvlLbl val="0"/>
      </c:catAx>
      <c:valAx>
        <c:axId val="94285409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high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205071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Costs (Crop 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Drivers'!$C$1</c:f>
              <c:strCache>
                <c:ptCount val="1"/>
                <c:pt idx="0">
                  <c:v>Soybeans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'Chart Drivers'!$A$2:$A$44</c15:sqref>
                  </c15:fullRef>
                </c:ext>
              </c:extLst>
              <c:f>('Chart Drivers'!$A$2:$A$21,'Chart Drivers'!$A$23:$A$44)</c:f>
              <c:strCache>
                <c:ptCount val="23"/>
                <c:pt idx="0">
                  <c:v>Seed</c:v>
                </c:pt>
                <c:pt idx="1">
                  <c:v>Fertilizer</c:v>
                </c:pt>
                <c:pt idx="2">
                  <c:v>Crop Chemicals</c:v>
                </c:pt>
                <c:pt idx="3">
                  <c:v>Crop Insurance</c:v>
                </c:pt>
                <c:pt idx="4">
                  <c:v>Crop Miscellaneous</c:v>
                </c:pt>
                <c:pt idx="5">
                  <c:v>Supplies</c:v>
                </c:pt>
                <c:pt idx="6">
                  <c:v>Gas/Fuel</c:v>
                </c:pt>
                <c:pt idx="7">
                  <c:v>Repairs &amp; Maintenance</c:v>
                </c:pt>
                <c:pt idx="8">
                  <c:v>Custom Hire</c:v>
                </c:pt>
                <c:pt idx="9">
                  <c:v>Freight &amp; Trucking</c:v>
                </c:pt>
                <c:pt idx="10">
                  <c:v>Storage</c:v>
                </c:pt>
                <c:pt idx="11">
                  <c:v>Utilities</c:v>
                </c:pt>
                <c:pt idx="12">
                  <c:v>Irrigation</c:v>
                </c:pt>
                <c:pt idx="13">
                  <c:v>Hired Labor</c:v>
                </c:pt>
                <c:pt idx="14">
                  <c:v>Farm Insurance</c:v>
                </c:pt>
                <c:pt idx="15">
                  <c:v>Real Estate Taxes</c:v>
                </c:pt>
                <c:pt idx="16">
                  <c:v>Land Rent</c:v>
                </c:pt>
                <c:pt idx="17">
                  <c:v>Depreciation (Economic)</c:v>
                </c:pt>
                <c:pt idx="18">
                  <c:v>Other (variable &amp; fixed)</c:v>
                </c:pt>
                <c:pt idx="19">
                  <c:v>Income Taxes</c:v>
                </c:pt>
                <c:pt idx="20">
                  <c:v>Owner Withdrawal</c:v>
                </c:pt>
                <c:pt idx="21">
                  <c:v>Interest (Oper &amp; Term)</c:v>
                </c:pt>
                <c:pt idx="22">
                  <c:v>Principal Payment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Drivers'!$C$2:$C$44</c15:sqref>
                  </c15:fullRef>
                </c:ext>
              </c:extLst>
              <c:f>('Chart Drivers'!$C$2:$C$21,'Chart Drivers'!$C$23:$C$44)</c:f>
              <c:numCache>
                <c:formatCode>_("$"* #,##0.00_);_("$"* \(#,##0.00\);_("$"* "-"??_);_(@_)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F2-4155-89DF-8380AF7BA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99205071"/>
        <c:axId val="942854095"/>
      </c:barChart>
      <c:catAx>
        <c:axId val="11992050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854095"/>
        <c:crosses val="autoZero"/>
        <c:auto val="1"/>
        <c:lblAlgn val="ctr"/>
        <c:lblOffset val="100"/>
        <c:noMultiLvlLbl val="0"/>
      </c:catAx>
      <c:valAx>
        <c:axId val="94285409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high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205071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Costs (Crop 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Drivers'!$D$1</c:f>
              <c:strCache>
                <c:ptCount val="1"/>
                <c:pt idx="0">
                  <c:v>Wheat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'Chart Drivers'!$A$2:$A$44</c15:sqref>
                  </c15:fullRef>
                </c:ext>
              </c:extLst>
              <c:f>('Chart Drivers'!$A$2:$A$21,'Chart Drivers'!$A$23:$A$44)</c:f>
              <c:strCache>
                <c:ptCount val="23"/>
                <c:pt idx="0">
                  <c:v>Seed</c:v>
                </c:pt>
                <c:pt idx="1">
                  <c:v>Fertilizer</c:v>
                </c:pt>
                <c:pt idx="2">
                  <c:v>Crop Chemicals</c:v>
                </c:pt>
                <c:pt idx="3">
                  <c:v>Crop Insurance</c:v>
                </c:pt>
                <c:pt idx="4">
                  <c:v>Crop Miscellaneous</c:v>
                </c:pt>
                <c:pt idx="5">
                  <c:v>Supplies</c:v>
                </c:pt>
                <c:pt idx="6">
                  <c:v>Gas/Fuel</c:v>
                </c:pt>
                <c:pt idx="7">
                  <c:v>Repairs &amp; Maintenance</c:v>
                </c:pt>
                <c:pt idx="8">
                  <c:v>Custom Hire</c:v>
                </c:pt>
                <c:pt idx="9">
                  <c:v>Freight &amp; Trucking</c:v>
                </c:pt>
                <c:pt idx="10">
                  <c:v>Storage</c:v>
                </c:pt>
                <c:pt idx="11">
                  <c:v>Utilities</c:v>
                </c:pt>
                <c:pt idx="12">
                  <c:v>Irrigation</c:v>
                </c:pt>
                <c:pt idx="13">
                  <c:v>Hired Labor</c:v>
                </c:pt>
                <c:pt idx="14">
                  <c:v>Farm Insurance</c:v>
                </c:pt>
                <c:pt idx="15">
                  <c:v>Real Estate Taxes</c:v>
                </c:pt>
                <c:pt idx="16">
                  <c:v>Land Rent</c:v>
                </c:pt>
                <c:pt idx="17">
                  <c:v>Depreciation (Economic)</c:v>
                </c:pt>
                <c:pt idx="18">
                  <c:v>Other (variable &amp; fixed)</c:v>
                </c:pt>
                <c:pt idx="19">
                  <c:v>Income Taxes</c:v>
                </c:pt>
                <c:pt idx="20">
                  <c:v>Owner Withdrawal</c:v>
                </c:pt>
                <c:pt idx="21">
                  <c:v>Interest (Oper &amp; Term)</c:v>
                </c:pt>
                <c:pt idx="22">
                  <c:v>Principal Payment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Drivers'!$D$2:$D$44</c15:sqref>
                  </c15:fullRef>
                </c:ext>
              </c:extLst>
              <c:f>('Chart Drivers'!$D$2:$D$21,'Chart Drivers'!$D$23:$D$44)</c:f>
              <c:numCache>
                <c:formatCode>_("$"* #,##0.00_);_("$"* \(#,##0.00\);_("$"* "-"??_);_(@_)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45-4083-97F7-BF5A7BE50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99205071"/>
        <c:axId val="942854095"/>
      </c:barChart>
      <c:catAx>
        <c:axId val="11992050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854095"/>
        <c:crosses val="autoZero"/>
        <c:auto val="1"/>
        <c:lblAlgn val="ctr"/>
        <c:lblOffset val="100"/>
        <c:noMultiLvlLbl val="0"/>
      </c:catAx>
      <c:valAx>
        <c:axId val="94285409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high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205071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Comparison of Variable and Fixed Costs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'Chart Drivers'!$I$2</c:f>
              <c:strCache>
                <c:ptCount val="1"/>
                <c:pt idx="0">
                  <c:v>Variable</c:v>
                </c:pt>
              </c:strCache>
            </c:strRef>
          </c:tx>
          <c:spPr>
            <a:solidFill>
              <a:srgbClr val="F2C400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'Chart Drivers'!$J$2:$L$2</c:f>
              <c:numCache>
                <c:formatCode>_("$"* #,##0.00_);_("$"* \(#,##0.00\);_("$"*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'Crop Budget (Main)'!$AG$3:$AG$4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DE4-4F03-A169-E28A85B8CB02}"/>
            </c:ext>
          </c:extLst>
        </c:ser>
        <c:ser>
          <c:idx val="1"/>
          <c:order val="1"/>
          <c:tx>
            <c:strRef>
              <c:f>'Chart Drivers'!$I$3</c:f>
              <c:strCache>
                <c:ptCount val="1"/>
                <c:pt idx="0">
                  <c:v>Fixed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'Chart Drivers'!$J$3:$L$3</c:f>
              <c:numCache>
                <c:formatCode>_("$"* #,##0.00_);_("$"* \(#,##0.00\);_("$"*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'Crop Budget (Main)'!$AG$3:$AG$4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DE4-4F03-A169-E28A85B8CB02}"/>
            </c:ext>
          </c:extLst>
        </c:ser>
        <c:ser>
          <c:idx val="2"/>
          <c:order val="2"/>
          <c:tx>
            <c:strRef>
              <c:f>'Chart Drivers'!$I$4</c:f>
              <c:strCache>
                <c:ptCount val="1"/>
                <c:pt idx="0">
                  <c:v>Variable &amp; Fixed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'Chart Drivers'!$J$4:$L$4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'Crop Budget (Main)'!$AG$3:$AG$4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5DE4-4F03-A169-E28A85B8C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257743"/>
        <c:axId val="942824143"/>
        <c:extLst/>
      </c:barChart>
      <c:catAx>
        <c:axId val="130257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824143"/>
        <c:crosses val="autoZero"/>
        <c:auto val="1"/>
        <c:lblAlgn val="ctr"/>
        <c:lblOffset val="100"/>
        <c:noMultiLvlLbl val="0"/>
      </c:catAx>
      <c:valAx>
        <c:axId val="942824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257743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Costs (Crop 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Drivers'!$B$1</c:f>
              <c:strCache>
                <c:ptCount val="1"/>
                <c:pt idx="0">
                  <c:v>Corn</c:v>
                </c:pt>
              </c:strCache>
            </c:strRef>
          </c:tx>
          <c:spPr>
            <a:solidFill>
              <a:srgbClr val="F2C400"/>
            </a:solidFill>
            <a:ln>
              <a:solidFill>
                <a:schemeClr val="accent4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'Chart Drivers'!$A$2:$A$44</c15:sqref>
                  </c15:fullRef>
                </c:ext>
              </c:extLst>
              <c:f>('Chart Drivers'!$A$2:$A$21,'Chart Drivers'!$A$23:$A$44)</c:f>
              <c:strCache>
                <c:ptCount val="23"/>
                <c:pt idx="0">
                  <c:v>Seed</c:v>
                </c:pt>
                <c:pt idx="1">
                  <c:v>Fertilizer</c:v>
                </c:pt>
                <c:pt idx="2">
                  <c:v>Crop Chemicals</c:v>
                </c:pt>
                <c:pt idx="3">
                  <c:v>Crop Insurance</c:v>
                </c:pt>
                <c:pt idx="4">
                  <c:v>Crop Miscellaneous</c:v>
                </c:pt>
                <c:pt idx="5">
                  <c:v>Supplies</c:v>
                </c:pt>
                <c:pt idx="6">
                  <c:v>Gas/Fuel</c:v>
                </c:pt>
                <c:pt idx="7">
                  <c:v>Repairs &amp; Maintenance</c:v>
                </c:pt>
                <c:pt idx="8">
                  <c:v>Custom Hire</c:v>
                </c:pt>
                <c:pt idx="9">
                  <c:v>Freight &amp; Trucking</c:v>
                </c:pt>
                <c:pt idx="10">
                  <c:v>Storage</c:v>
                </c:pt>
                <c:pt idx="11">
                  <c:v>Utilities</c:v>
                </c:pt>
                <c:pt idx="12">
                  <c:v>Irrigation</c:v>
                </c:pt>
                <c:pt idx="13">
                  <c:v>Hired Labor</c:v>
                </c:pt>
                <c:pt idx="14">
                  <c:v>Farm Insurance</c:v>
                </c:pt>
                <c:pt idx="15">
                  <c:v>Real Estate Taxes</c:v>
                </c:pt>
                <c:pt idx="16">
                  <c:v>Land Rent</c:v>
                </c:pt>
                <c:pt idx="17">
                  <c:v>Depreciation (Economic)</c:v>
                </c:pt>
                <c:pt idx="18">
                  <c:v>Other (variable &amp; fixed)</c:v>
                </c:pt>
                <c:pt idx="19">
                  <c:v>Income Taxes</c:v>
                </c:pt>
                <c:pt idx="20">
                  <c:v>Owner Withdrawal</c:v>
                </c:pt>
                <c:pt idx="21">
                  <c:v>Interest (Oper &amp; Term)</c:v>
                </c:pt>
                <c:pt idx="22">
                  <c:v>Principal Payment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Drivers'!$B$2:$B$44</c15:sqref>
                  </c15:fullRef>
                </c:ext>
              </c:extLst>
              <c:f>('Chart Drivers'!$B$2:$B$21,'Chart Drivers'!$B$23:$B$44)</c:f>
              <c:numCache>
                <c:formatCode>_("$"* #,##0.00_);_("$"* \(#,##0.00\);_("$"* "-"??_);_(@_)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5-4F5A-B8FA-9607B4F4F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99205071"/>
        <c:axId val="942854095"/>
      </c:barChart>
      <c:catAx>
        <c:axId val="11992050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854095"/>
        <c:crosses val="autoZero"/>
        <c:auto val="1"/>
        <c:lblAlgn val="ctr"/>
        <c:lblOffset val="100"/>
        <c:noMultiLvlLbl val="0"/>
      </c:catAx>
      <c:valAx>
        <c:axId val="94285409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high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205071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Costs (Crop 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Drivers'!$C$1</c:f>
              <c:strCache>
                <c:ptCount val="1"/>
                <c:pt idx="0">
                  <c:v>Soybeans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'Chart Drivers'!$A$2:$A$44</c15:sqref>
                  </c15:fullRef>
                </c:ext>
              </c:extLst>
              <c:f>('Chart Drivers'!$A$2:$A$21,'Chart Drivers'!$A$23:$A$44)</c:f>
              <c:strCache>
                <c:ptCount val="23"/>
                <c:pt idx="0">
                  <c:v>Seed</c:v>
                </c:pt>
                <c:pt idx="1">
                  <c:v>Fertilizer</c:v>
                </c:pt>
                <c:pt idx="2">
                  <c:v>Crop Chemicals</c:v>
                </c:pt>
                <c:pt idx="3">
                  <c:v>Crop Insurance</c:v>
                </c:pt>
                <c:pt idx="4">
                  <c:v>Crop Miscellaneous</c:v>
                </c:pt>
                <c:pt idx="5">
                  <c:v>Supplies</c:v>
                </c:pt>
                <c:pt idx="6">
                  <c:v>Gas/Fuel</c:v>
                </c:pt>
                <c:pt idx="7">
                  <c:v>Repairs &amp; Maintenance</c:v>
                </c:pt>
                <c:pt idx="8">
                  <c:v>Custom Hire</c:v>
                </c:pt>
                <c:pt idx="9">
                  <c:v>Freight &amp; Trucking</c:v>
                </c:pt>
                <c:pt idx="10">
                  <c:v>Storage</c:v>
                </c:pt>
                <c:pt idx="11">
                  <c:v>Utilities</c:v>
                </c:pt>
                <c:pt idx="12">
                  <c:v>Irrigation</c:v>
                </c:pt>
                <c:pt idx="13">
                  <c:v>Hired Labor</c:v>
                </c:pt>
                <c:pt idx="14">
                  <c:v>Farm Insurance</c:v>
                </c:pt>
                <c:pt idx="15">
                  <c:v>Real Estate Taxes</c:v>
                </c:pt>
                <c:pt idx="16">
                  <c:v>Land Rent</c:v>
                </c:pt>
                <c:pt idx="17">
                  <c:v>Depreciation (Economic)</c:v>
                </c:pt>
                <c:pt idx="18">
                  <c:v>Other (variable &amp; fixed)</c:v>
                </c:pt>
                <c:pt idx="19">
                  <c:v>Income Taxes</c:v>
                </c:pt>
                <c:pt idx="20">
                  <c:v>Owner Withdrawal</c:v>
                </c:pt>
                <c:pt idx="21">
                  <c:v>Interest (Oper &amp; Term)</c:v>
                </c:pt>
                <c:pt idx="22">
                  <c:v>Principal Payment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Drivers'!$C$2:$C$44</c15:sqref>
                  </c15:fullRef>
                </c:ext>
              </c:extLst>
              <c:f>('Chart Drivers'!$C$2:$C$21,'Chart Drivers'!$C$23:$C$44)</c:f>
              <c:numCache>
                <c:formatCode>_("$"* #,##0.00_);_("$"* \(#,##0.00\);_("$"* "-"??_);_(@_)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37-40D4-B2C5-15FC14B75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99205071"/>
        <c:axId val="942854095"/>
      </c:barChart>
      <c:catAx>
        <c:axId val="11992050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854095"/>
        <c:crosses val="autoZero"/>
        <c:auto val="1"/>
        <c:lblAlgn val="ctr"/>
        <c:lblOffset val="100"/>
        <c:noMultiLvlLbl val="0"/>
      </c:catAx>
      <c:valAx>
        <c:axId val="94285409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high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205071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Costs (Crop 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Drivers'!$D$1</c:f>
              <c:strCache>
                <c:ptCount val="1"/>
                <c:pt idx="0">
                  <c:v>Wheat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'Chart Drivers'!$A$2:$A$44</c15:sqref>
                  </c15:fullRef>
                </c:ext>
              </c:extLst>
              <c:f>('Chart Drivers'!$A$2:$A$21,'Chart Drivers'!$A$23:$A$44)</c:f>
              <c:strCache>
                <c:ptCount val="23"/>
                <c:pt idx="0">
                  <c:v>Seed</c:v>
                </c:pt>
                <c:pt idx="1">
                  <c:v>Fertilizer</c:v>
                </c:pt>
                <c:pt idx="2">
                  <c:v>Crop Chemicals</c:v>
                </c:pt>
                <c:pt idx="3">
                  <c:v>Crop Insurance</c:v>
                </c:pt>
                <c:pt idx="4">
                  <c:v>Crop Miscellaneous</c:v>
                </c:pt>
                <c:pt idx="5">
                  <c:v>Supplies</c:v>
                </c:pt>
                <c:pt idx="6">
                  <c:v>Gas/Fuel</c:v>
                </c:pt>
                <c:pt idx="7">
                  <c:v>Repairs &amp; Maintenance</c:v>
                </c:pt>
                <c:pt idx="8">
                  <c:v>Custom Hire</c:v>
                </c:pt>
                <c:pt idx="9">
                  <c:v>Freight &amp; Trucking</c:v>
                </c:pt>
                <c:pt idx="10">
                  <c:v>Storage</c:v>
                </c:pt>
                <c:pt idx="11">
                  <c:v>Utilities</c:v>
                </c:pt>
                <c:pt idx="12">
                  <c:v>Irrigation</c:v>
                </c:pt>
                <c:pt idx="13">
                  <c:v>Hired Labor</c:v>
                </c:pt>
                <c:pt idx="14">
                  <c:v>Farm Insurance</c:v>
                </c:pt>
                <c:pt idx="15">
                  <c:v>Real Estate Taxes</c:v>
                </c:pt>
                <c:pt idx="16">
                  <c:v>Land Rent</c:v>
                </c:pt>
                <c:pt idx="17">
                  <c:v>Depreciation (Economic)</c:v>
                </c:pt>
                <c:pt idx="18">
                  <c:v>Other (variable &amp; fixed)</c:v>
                </c:pt>
                <c:pt idx="19">
                  <c:v>Income Taxes</c:v>
                </c:pt>
                <c:pt idx="20">
                  <c:v>Owner Withdrawal</c:v>
                </c:pt>
                <c:pt idx="21">
                  <c:v>Interest (Oper &amp; Term)</c:v>
                </c:pt>
                <c:pt idx="22">
                  <c:v>Principal Payment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Drivers'!$D$2:$D$44</c15:sqref>
                  </c15:fullRef>
                </c:ext>
              </c:extLst>
              <c:f>('Chart Drivers'!$D$2:$D$21,'Chart Drivers'!$D$23:$D$44)</c:f>
              <c:numCache>
                <c:formatCode>_("$"* #,##0.00_);_("$"* \(#,##0.00\);_("$"* "-"??_);_(@_)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2A-417F-A8E5-B94369AC2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99205071"/>
        <c:axId val="942854095"/>
      </c:barChart>
      <c:catAx>
        <c:axId val="11992050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854095"/>
        <c:crosses val="autoZero"/>
        <c:auto val="1"/>
        <c:lblAlgn val="ctr"/>
        <c:lblOffset val="100"/>
        <c:noMultiLvlLbl val="0"/>
      </c:catAx>
      <c:valAx>
        <c:axId val="94285409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high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205071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</xdr:colOff>
      <xdr:row>2</xdr:row>
      <xdr:rowOff>166687</xdr:rowOff>
    </xdr:from>
    <xdr:to>
      <xdr:col>2</xdr:col>
      <xdr:colOff>1607789</xdr:colOff>
      <xdr:row>5</xdr:row>
      <xdr:rowOff>95250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" y="547687"/>
          <a:ext cx="2681733" cy="519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40481</xdr:colOff>
      <xdr:row>2</xdr:row>
      <xdr:rowOff>157162</xdr:rowOff>
    </xdr:from>
    <xdr:to>
      <xdr:col>17</xdr:col>
      <xdr:colOff>1541114</xdr:colOff>
      <xdr:row>5</xdr:row>
      <xdr:rowOff>85725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A2EC2E3-ADB7-4529-A1DC-F01F637CC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5581" y="538162"/>
          <a:ext cx="2719833" cy="519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66675</xdr:rowOff>
    </xdr:from>
    <xdr:to>
      <xdr:col>0</xdr:col>
      <xdr:colOff>2712213</xdr:colOff>
      <xdr:row>2</xdr:row>
      <xdr:rowOff>166687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5"/>
          <a:ext cx="2674113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226217</xdr:colOff>
      <xdr:row>168</xdr:row>
      <xdr:rowOff>154782</xdr:rowOff>
    </xdr:from>
    <xdr:to>
      <xdr:col>12</xdr:col>
      <xdr:colOff>1038223</xdr:colOff>
      <xdr:row>190</xdr:row>
      <xdr:rowOff>109824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64A7D79-990C-4438-AD2E-C7BD8C65B6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133</xdr:row>
      <xdr:rowOff>23815</xdr:rowOff>
    </xdr:from>
    <xdr:to>
      <xdr:col>4</xdr:col>
      <xdr:colOff>730377</xdr:colOff>
      <xdr:row>161</xdr:row>
      <xdr:rowOff>122875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B513753-6F79-4BFD-A925-F6A3F7D24C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223837</xdr:colOff>
      <xdr:row>133</xdr:row>
      <xdr:rowOff>35718</xdr:rowOff>
    </xdr:from>
    <xdr:to>
      <xdr:col>12</xdr:col>
      <xdr:colOff>1108995</xdr:colOff>
      <xdr:row>161</xdr:row>
      <xdr:rowOff>134778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E2D9F50-39A7-4CFB-A97D-020F217168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47625</xdr:colOff>
      <xdr:row>162</xdr:row>
      <xdr:rowOff>16667</xdr:rowOff>
    </xdr:from>
    <xdr:to>
      <xdr:col>4</xdr:col>
      <xdr:colOff>730377</xdr:colOff>
      <xdr:row>190</xdr:row>
      <xdr:rowOff>115727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33690DA-995F-4E44-8422-AC98928E9D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21</xdr:col>
      <xdr:colOff>209550</xdr:colOff>
      <xdr:row>8</xdr:row>
      <xdr:rowOff>100012</xdr:rowOff>
    </xdr:from>
    <xdr:ext cx="2681733" cy="519113"/>
    <xdr:pic>
      <xdr:nvPicPr>
        <xdr:cNvPr id="11" name="Picture 10">
          <a:extLst>
            <a:ext uri="{FF2B5EF4-FFF2-40B4-BE49-F238E27FC236}">
              <a16:creationId xmlns:a16="http://schemas.microsoft.com/office/drawing/2014/main" id="{C2115C29-B3AF-46C1-9DBB-8F456C6D1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7810" y="1616392"/>
          <a:ext cx="2681733" cy="519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290987</xdr:colOff>
      <xdr:row>45</xdr:row>
      <xdr:rowOff>92867</xdr:rowOff>
    </xdr:from>
    <xdr:to>
      <xdr:col>21</xdr:col>
      <xdr:colOff>521968</xdr:colOff>
      <xdr:row>72</xdr:row>
      <xdr:rowOff>139349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357D065-B5CB-495E-ACAA-70C9E635A3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1</xdr:row>
      <xdr:rowOff>7620</xdr:rowOff>
    </xdr:from>
    <xdr:to>
      <xdr:col>10</xdr:col>
      <xdr:colOff>137922</xdr:colOff>
      <xdr:row>36</xdr:row>
      <xdr:rowOff>106680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80969FE-AA57-4465-89AB-6938D9425A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288607</xdr:colOff>
      <xdr:row>1</xdr:row>
      <xdr:rowOff>4283</xdr:rowOff>
    </xdr:from>
    <xdr:to>
      <xdr:col>21</xdr:col>
      <xdr:colOff>592740</xdr:colOff>
      <xdr:row>36</xdr:row>
      <xdr:rowOff>103343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363D0015-57E5-4EDA-B3C8-E404BA92A4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</xdr:colOff>
      <xdr:row>37</xdr:row>
      <xdr:rowOff>46192</xdr:rowOff>
    </xdr:from>
    <xdr:to>
      <xdr:col>10</xdr:col>
      <xdr:colOff>137922</xdr:colOff>
      <xdr:row>72</xdr:row>
      <xdr:rowOff>145252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A4552587-ACC9-4814-9F12-5324FEF3D5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180975</xdr:colOff>
      <xdr:row>25</xdr:row>
      <xdr:rowOff>66908</xdr:rowOff>
    </xdr:from>
    <xdr:to>
      <xdr:col>5</xdr:col>
      <xdr:colOff>1439038</xdr:colOff>
      <xdr:row>55</xdr:row>
      <xdr:rowOff>86295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649C63-7EF3-4981-B4BE-D11E3905A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90575" y="4896083"/>
          <a:ext cx="5468113" cy="57343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portej/Documents/Field%20Corn%20(Jon)%20-%20New%20Fa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rofit Loss"/>
      <sheetName val="Operational"/>
      <sheetName val="Seed &amp; Chem"/>
      <sheetName val="Starter Fertilizer"/>
      <sheetName val="Fertilizer"/>
      <sheetName val="Plant Health"/>
      <sheetName val="Land"/>
      <sheetName val="Loans"/>
      <sheetName val="Fertilizer Master List"/>
      <sheetName val="Chemical Master List"/>
      <sheetName val="Product Pricing"/>
      <sheetName val="Chemical Rate Chart"/>
      <sheetName val="Grain Handling"/>
    </sheetNames>
    <sheetDataSet>
      <sheetData sheetId="0" refreshError="1"/>
      <sheetData sheetId="1">
        <row r="12">
          <cell r="F12">
            <v>145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3" t="str">
            <v>None</v>
          </cell>
        </row>
      </sheetData>
      <sheetData sheetId="10">
        <row r="2">
          <cell r="A2" t="str">
            <v>None</v>
          </cell>
        </row>
      </sheetData>
      <sheetData sheetId="11">
        <row r="3">
          <cell r="M3">
            <v>7.5</v>
          </cell>
        </row>
      </sheetData>
      <sheetData sheetId="12" refreshError="1"/>
      <sheetData sheetId="13">
        <row r="51">
          <cell r="C51">
            <v>0.3</v>
          </cell>
        </row>
        <row r="52">
          <cell r="C52">
            <v>0.28999999999999998</v>
          </cell>
        </row>
        <row r="53">
          <cell r="C53">
            <v>0.28000000000000003</v>
          </cell>
        </row>
        <row r="54">
          <cell r="C54">
            <v>0.27</v>
          </cell>
        </row>
        <row r="55">
          <cell r="C55">
            <v>0.26</v>
          </cell>
        </row>
        <row r="56">
          <cell r="C56">
            <v>0.25</v>
          </cell>
        </row>
        <row r="57">
          <cell r="C57">
            <v>0.24</v>
          </cell>
        </row>
        <row r="58">
          <cell r="C58">
            <v>0.23</v>
          </cell>
        </row>
        <row r="59">
          <cell r="C59">
            <v>0.22</v>
          </cell>
        </row>
        <row r="60">
          <cell r="C60">
            <v>0.21</v>
          </cell>
        </row>
        <row r="61">
          <cell r="C61">
            <v>0.2</v>
          </cell>
        </row>
        <row r="62">
          <cell r="C62">
            <v>0.19</v>
          </cell>
        </row>
        <row r="63">
          <cell r="C63">
            <v>0.18</v>
          </cell>
        </row>
        <row r="64">
          <cell r="C64">
            <v>0.17</v>
          </cell>
        </row>
        <row r="65">
          <cell r="C65">
            <v>0.16</v>
          </cell>
        </row>
        <row r="66">
          <cell r="C66">
            <v>0.15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msuent.com/assets/pdf/1582CornInsects10.pdf" TargetMode="External"/><Relationship Id="rId1" Type="http://schemas.openxmlformats.org/officeDocument/2006/relationships/hyperlink" Target="http://msuent.com/assets/pdf/1582SoybeanInsects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22"/>
  <sheetViews>
    <sheetView tabSelected="1" zoomScale="80" zoomScaleNormal="80" workbookViewId="0">
      <selection activeCell="C11" sqref="C11"/>
    </sheetView>
  </sheetViews>
  <sheetFormatPr defaultColWidth="8.88671875" defaultRowHeight="14.4"/>
  <cols>
    <col min="1" max="2" width="8.88671875" style="15"/>
    <col min="3" max="3" width="33.44140625" style="15" bestFit="1" customWidth="1"/>
    <col min="4" max="4" width="1.5546875" style="15" customWidth="1"/>
    <col min="5" max="17" width="8.88671875" style="15"/>
    <col min="18" max="18" width="23.6640625" style="15" customWidth="1"/>
    <col min="19" max="16384" width="8.88671875" style="15"/>
  </cols>
  <sheetData>
    <row r="1" spans="1:18" ht="15" customHeight="1">
      <c r="A1" s="459" t="s">
        <v>435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1"/>
    </row>
    <row r="2" spans="1:18" ht="15" customHeight="1">
      <c r="A2" s="462"/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4"/>
    </row>
    <row r="3" spans="1:18" ht="15" customHeight="1">
      <c r="A3" s="462"/>
      <c r="B3" s="463"/>
      <c r="C3" s="463"/>
      <c r="D3" s="463"/>
      <c r="E3" s="463"/>
      <c r="F3" s="463"/>
      <c r="G3" s="463"/>
      <c r="H3" s="463"/>
      <c r="I3" s="463"/>
      <c r="J3" s="463"/>
      <c r="K3" s="463"/>
      <c r="L3" s="463"/>
      <c r="M3" s="463"/>
      <c r="N3" s="463"/>
      <c r="O3" s="463"/>
      <c r="P3" s="463"/>
      <c r="Q3" s="463"/>
      <c r="R3" s="464"/>
    </row>
    <row r="4" spans="1:18" ht="15.6">
      <c r="A4" s="456" t="s">
        <v>279</v>
      </c>
      <c r="B4" s="457"/>
      <c r="C4" s="457"/>
      <c r="D4" s="457"/>
      <c r="E4" s="457"/>
      <c r="F4" s="457"/>
      <c r="G4" s="457"/>
      <c r="H4" s="457"/>
      <c r="I4" s="457"/>
      <c r="J4" s="457"/>
      <c r="K4" s="457"/>
      <c r="L4" s="457"/>
      <c r="M4" s="457"/>
      <c r="N4" s="457"/>
      <c r="O4" s="457"/>
      <c r="P4" s="457"/>
      <c r="Q4" s="457"/>
      <c r="R4" s="458"/>
    </row>
    <row r="5" spans="1:18" ht="15.6">
      <c r="A5" s="456" t="s">
        <v>277</v>
      </c>
      <c r="B5" s="457"/>
      <c r="C5" s="457"/>
      <c r="D5" s="457"/>
      <c r="E5" s="457"/>
      <c r="F5" s="457"/>
      <c r="G5" s="457"/>
      <c r="H5" s="457"/>
      <c r="I5" s="457"/>
      <c r="J5" s="457"/>
      <c r="K5" s="457"/>
      <c r="L5" s="457"/>
      <c r="M5" s="457"/>
      <c r="N5" s="457"/>
      <c r="O5" s="457"/>
      <c r="P5" s="457"/>
      <c r="Q5" s="457"/>
      <c r="R5" s="458"/>
    </row>
    <row r="6" spans="1:18" ht="15.6">
      <c r="A6" s="456" t="s">
        <v>278</v>
      </c>
      <c r="B6" s="457"/>
      <c r="C6" s="457"/>
      <c r="D6" s="457"/>
      <c r="E6" s="457"/>
      <c r="F6" s="457"/>
      <c r="G6" s="457"/>
      <c r="H6" s="457"/>
      <c r="I6" s="457"/>
      <c r="J6" s="457"/>
      <c r="K6" s="457"/>
      <c r="L6" s="457"/>
      <c r="M6" s="457"/>
      <c r="N6" s="457"/>
      <c r="O6" s="457"/>
      <c r="P6" s="457"/>
      <c r="Q6" s="457"/>
      <c r="R6" s="458"/>
    </row>
    <row r="7" spans="1:18" ht="15.6">
      <c r="A7" s="456" t="s">
        <v>409</v>
      </c>
      <c r="B7" s="457"/>
      <c r="C7" s="457"/>
      <c r="D7" s="457"/>
      <c r="E7" s="457"/>
      <c r="F7" s="457"/>
      <c r="G7" s="457"/>
      <c r="H7" s="457"/>
      <c r="I7" s="457"/>
      <c r="J7" s="457"/>
      <c r="K7" s="457"/>
      <c r="L7" s="457"/>
      <c r="M7" s="457"/>
      <c r="N7" s="457"/>
      <c r="O7" s="457"/>
      <c r="P7" s="457"/>
      <c r="Q7" s="457"/>
      <c r="R7" s="458"/>
    </row>
    <row r="8" spans="1:18" ht="16.5" customHeight="1" thickBot="1">
      <c r="A8" s="422"/>
      <c r="B8" s="423"/>
      <c r="C8" s="423"/>
      <c r="D8" s="423"/>
      <c r="E8" s="423"/>
      <c r="F8" s="423"/>
      <c r="G8" s="423"/>
      <c r="H8" s="423"/>
      <c r="I8" s="423"/>
      <c r="J8" s="423"/>
      <c r="K8" s="423"/>
      <c r="L8" s="423"/>
      <c r="M8" s="423"/>
      <c r="N8" s="423"/>
      <c r="O8" s="423"/>
      <c r="P8" s="423"/>
      <c r="Q8" s="423"/>
      <c r="R8" s="424"/>
    </row>
    <row r="9" spans="1:18" ht="16.5" customHeight="1">
      <c r="A9" s="143"/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5"/>
      <c r="M9" s="145"/>
      <c r="N9" s="145"/>
      <c r="O9" s="145"/>
      <c r="P9" s="145"/>
      <c r="Q9" s="145"/>
      <c r="R9" s="146"/>
    </row>
    <row r="10" spans="1:18" ht="20.100000000000001" customHeight="1">
      <c r="A10" s="147" t="s">
        <v>185</v>
      </c>
      <c r="B10" s="148" t="s">
        <v>410</v>
      </c>
      <c r="C10" s="148"/>
      <c r="D10" s="148"/>
      <c r="E10" s="148"/>
      <c r="F10" s="148"/>
      <c r="G10" s="148"/>
      <c r="H10" s="148"/>
      <c r="I10" s="148"/>
      <c r="J10" s="148"/>
      <c r="K10" s="148"/>
      <c r="L10" s="149"/>
      <c r="M10" s="149"/>
      <c r="N10" s="149"/>
      <c r="O10" s="149"/>
      <c r="P10" s="149"/>
      <c r="Q10" s="149"/>
      <c r="R10" s="150"/>
    </row>
    <row r="11" spans="1:18" ht="20.100000000000001" customHeight="1" thickBot="1">
      <c r="A11" s="143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5"/>
      <c r="M11" s="145"/>
      <c r="N11" s="145"/>
      <c r="O11" s="145"/>
      <c r="P11" s="145"/>
      <c r="Q11" s="145"/>
      <c r="R11" s="146"/>
    </row>
    <row r="12" spans="1:18" ht="20.100000000000001" customHeight="1">
      <c r="A12" s="143"/>
      <c r="B12" s="144"/>
      <c r="C12" s="141" t="s">
        <v>411</v>
      </c>
      <c r="D12" s="142" t="s">
        <v>405</v>
      </c>
      <c r="E12" s="465" t="s">
        <v>336</v>
      </c>
      <c r="F12" s="465"/>
      <c r="G12" s="465"/>
      <c r="H12" s="465"/>
      <c r="I12" s="465"/>
      <c r="J12" s="465"/>
      <c r="K12" s="465"/>
      <c r="L12" s="465"/>
      <c r="M12" s="465"/>
      <c r="N12" s="465"/>
      <c r="O12" s="465"/>
      <c r="P12" s="465"/>
      <c r="Q12" s="465"/>
      <c r="R12" s="466"/>
    </row>
    <row r="13" spans="1:18" ht="20.100000000000001" customHeight="1" thickBot="1">
      <c r="A13" s="143"/>
      <c r="B13" s="144"/>
      <c r="C13" s="139"/>
      <c r="D13" s="140"/>
      <c r="E13" s="450" t="s">
        <v>335</v>
      </c>
      <c r="F13" s="450"/>
      <c r="G13" s="450"/>
      <c r="H13" s="450"/>
      <c r="I13" s="450"/>
      <c r="J13" s="450"/>
      <c r="K13" s="450"/>
      <c r="L13" s="450"/>
      <c r="M13" s="450"/>
      <c r="N13" s="450"/>
      <c r="O13" s="450"/>
      <c r="P13" s="450"/>
      <c r="Q13" s="450"/>
      <c r="R13" s="451"/>
    </row>
    <row r="14" spans="1:18" ht="20.100000000000001" customHeight="1">
      <c r="A14" s="143"/>
      <c r="B14" s="144"/>
      <c r="C14" s="141" t="s">
        <v>476</v>
      </c>
      <c r="D14" s="142" t="s">
        <v>405</v>
      </c>
      <c r="E14" s="452" t="s">
        <v>499</v>
      </c>
      <c r="F14" s="452"/>
      <c r="G14" s="452"/>
      <c r="H14" s="452"/>
      <c r="I14" s="452"/>
      <c r="J14" s="452"/>
      <c r="K14" s="452"/>
      <c r="L14" s="452"/>
      <c r="M14" s="452"/>
      <c r="N14" s="452"/>
      <c r="O14" s="452"/>
      <c r="P14" s="452"/>
      <c r="Q14" s="452"/>
      <c r="R14" s="453"/>
    </row>
    <row r="15" spans="1:18" ht="20.100000000000001" customHeight="1" thickBot="1">
      <c r="A15" s="143"/>
      <c r="B15" s="144"/>
      <c r="C15" s="232"/>
      <c r="D15" s="233"/>
      <c r="E15" s="454"/>
      <c r="F15" s="454"/>
      <c r="G15" s="454"/>
      <c r="H15" s="454"/>
      <c r="I15" s="454"/>
      <c r="J15" s="454"/>
      <c r="K15" s="454"/>
      <c r="L15" s="454"/>
      <c r="M15" s="454"/>
      <c r="N15" s="454"/>
      <c r="O15" s="454"/>
      <c r="P15" s="454"/>
      <c r="Q15" s="454"/>
      <c r="R15" s="455"/>
    </row>
    <row r="16" spans="1:18" ht="20.100000000000001" customHeight="1">
      <c r="A16" s="143"/>
      <c r="B16" s="144"/>
      <c r="C16" s="151"/>
      <c r="D16" s="151"/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  <c r="R16" s="235"/>
    </row>
    <row r="17" spans="1:18" ht="20.100000000000001" customHeight="1">
      <c r="A17" s="147" t="s">
        <v>186</v>
      </c>
      <c r="B17" s="148" t="s">
        <v>276</v>
      </c>
      <c r="C17" s="144"/>
      <c r="D17" s="144"/>
      <c r="E17" s="144"/>
      <c r="F17" s="144"/>
      <c r="G17" s="144"/>
      <c r="H17" s="144"/>
      <c r="I17" s="144"/>
      <c r="J17" s="144"/>
      <c r="K17" s="144"/>
      <c r="L17" s="145"/>
      <c r="M17" s="145"/>
      <c r="N17" s="145"/>
      <c r="O17" s="145"/>
      <c r="P17" s="145"/>
      <c r="Q17" s="145"/>
      <c r="R17" s="146"/>
    </row>
    <row r="18" spans="1:18" ht="20.100000000000001" customHeight="1">
      <c r="A18" s="143"/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5"/>
      <c r="M18" s="145"/>
      <c r="N18" s="145"/>
      <c r="O18" s="145"/>
      <c r="P18" s="145"/>
      <c r="Q18" s="145"/>
      <c r="R18" s="146"/>
    </row>
    <row r="19" spans="1:18" ht="20.100000000000001" customHeight="1" thickBot="1">
      <c r="A19" s="152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4"/>
    </row>
    <row r="22" spans="1:18" ht="15.6">
      <c r="A22" s="80"/>
      <c r="B22" s="4"/>
    </row>
  </sheetData>
  <sheetProtection algorithmName="SHA-512" hashValue="CwZTDC0SdtlBSiyYrJd5keQD3zBjo4TJOIGGfSkXQ0fDgxPx8Fwa7RCdxmkREiRon53xL4GxvfboN0EwGcI+8g==" saltValue="Ww5IZ3qUbLIhGIvtHiPPiw==" spinCount="100000" sheet="1" objects="1" scenarios="1"/>
  <mergeCells count="8">
    <mergeCell ref="E13:R13"/>
    <mergeCell ref="E14:R15"/>
    <mergeCell ref="A5:R5"/>
    <mergeCell ref="A1:R3"/>
    <mergeCell ref="E12:R12"/>
    <mergeCell ref="A7:R7"/>
    <mergeCell ref="A6:R6"/>
    <mergeCell ref="A4:R4"/>
  </mergeCells>
  <pageMargins left="0.7" right="0.7" top="0.75" bottom="0.75" header="0.3" footer="0.3"/>
  <pageSetup scale="63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191"/>
  <sheetViews>
    <sheetView zoomScale="80" zoomScaleNormal="80" workbookViewId="0">
      <pane xSplit="1" topLeftCell="B1" activePane="topRight" state="frozen"/>
      <selection pane="topRight" activeCell="I13" sqref="I13"/>
    </sheetView>
  </sheetViews>
  <sheetFormatPr defaultColWidth="9.109375" defaultRowHeight="18"/>
  <cols>
    <col min="1" max="1" width="45.109375" style="23" bestFit="1" customWidth="1"/>
    <col min="2" max="2" width="2.44140625" style="23" customWidth="1"/>
    <col min="3" max="3" width="15.5546875" style="23" bestFit="1" customWidth="1"/>
    <col min="4" max="4" width="12.6640625" style="23" customWidth="1"/>
    <col min="5" max="5" width="18.5546875" style="23" bestFit="1" customWidth="1"/>
    <col min="6" max="6" width="4.6640625" style="23" customWidth="1"/>
    <col min="7" max="7" width="16.44140625" style="23" customWidth="1"/>
    <col min="8" max="8" width="12.6640625" style="23" customWidth="1"/>
    <col min="9" max="9" width="19.109375" style="23" bestFit="1" customWidth="1"/>
    <col min="10" max="10" width="4.6640625" style="23" customWidth="1"/>
    <col min="11" max="11" width="16.33203125" style="23" bestFit="1" customWidth="1"/>
    <col min="12" max="12" width="12.6640625" style="23" customWidth="1"/>
    <col min="13" max="13" width="18.88671875" style="23" customWidth="1"/>
    <col min="14" max="14" width="15.6640625" style="23" hidden="1" customWidth="1"/>
    <col min="15" max="15" width="17.6640625" style="23" hidden="1" customWidth="1"/>
    <col min="16" max="16" width="15.6640625" style="23" hidden="1" customWidth="1"/>
    <col min="17" max="17" width="17.6640625" style="23" hidden="1" customWidth="1"/>
    <col min="18" max="18" width="15.6640625" style="23" hidden="1" customWidth="1"/>
    <col min="19" max="19" width="17.6640625" style="23" hidden="1" customWidth="1"/>
    <col min="20" max="20" width="10.109375" style="66" customWidth="1"/>
    <col min="21" max="21" width="30" style="66" bestFit="1" customWidth="1"/>
    <col min="22" max="23" width="14.5546875" style="84" bestFit="1" customWidth="1"/>
    <col min="24" max="24" width="11.44140625" style="84" bestFit="1" customWidth="1"/>
    <col min="25" max="25" width="17.44140625" style="84" bestFit="1" customWidth="1"/>
    <col min="26" max="26" width="10.6640625" style="84" customWidth="1"/>
    <col min="27" max="27" width="12.6640625" style="66" hidden="1" customWidth="1"/>
    <col min="28" max="33" width="9.109375" style="23" hidden="1" customWidth="1"/>
    <col min="34" max="16384" width="9.109375" style="23"/>
  </cols>
  <sheetData>
    <row r="1" spans="1:33" ht="15.75" customHeight="1">
      <c r="A1" s="459" t="s">
        <v>435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1"/>
    </row>
    <row r="2" spans="1:33" ht="15.75" customHeight="1">
      <c r="A2" s="462"/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4"/>
      <c r="N2" s="75"/>
      <c r="O2" s="75"/>
      <c r="P2" s="75"/>
      <c r="Q2" s="75"/>
      <c r="R2" s="75"/>
      <c r="S2" s="76"/>
      <c r="T2" s="19"/>
    </row>
    <row r="3" spans="1:33" ht="15.75" customHeight="1" thickBot="1">
      <c r="A3" s="504"/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6"/>
      <c r="N3" s="77"/>
      <c r="O3" s="77"/>
      <c r="P3" s="77"/>
      <c r="Q3" s="77"/>
      <c r="R3" s="77"/>
      <c r="S3" s="78"/>
      <c r="T3" s="19"/>
      <c r="AG3" s="23" t="str">
        <f>G5</f>
        <v>Crop 2</v>
      </c>
    </row>
    <row r="4" spans="1:33" ht="18.600000000000001" customHeight="1" thickBot="1">
      <c r="A4" s="67"/>
      <c r="B4" s="85"/>
      <c r="C4" s="68"/>
      <c r="D4" s="68"/>
      <c r="E4" s="68"/>
      <c r="F4" s="68"/>
      <c r="G4" s="68"/>
      <c r="H4" s="68"/>
      <c r="I4" s="68"/>
      <c r="J4" s="68"/>
      <c r="K4" s="68"/>
      <c r="L4" s="68"/>
      <c r="M4" s="69"/>
      <c r="N4" s="22"/>
      <c r="O4" s="22"/>
      <c r="P4" s="70"/>
      <c r="Q4" s="71"/>
      <c r="R4" s="22"/>
      <c r="S4" s="72"/>
      <c r="T4" s="19"/>
      <c r="AG4" s="23" t="str">
        <f>K5</f>
        <v>Crop 3</v>
      </c>
    </row>
    <row r="5" spans="1:33" ht="21.6" customHeight="1" thickBot="1">
      <c r="A5" s="449" t="s">
        <v>486</v>
      </c>
      <c r="B5" s="158"/>
      <c r="C5" s="507" t="s">
        <v>487</v>
      </c>
      <c r="D5" s="508"/>
      <c r="E5" s="509"/>
      <c r="F5" s="87"/>
      <c r="G5" s="507" t="s">
        <v>488</v>
      </c>
      <c r="H5" s="508"/>
      <c r="I5" s="509"/>
      <c r="J5" s="87"/>
      <c r="K5" s="507" t="s">
        <v>489</v>
      </c>
      <c r="L5" s="508"/>
      <c r="M5" s="509"/>
      <c r="N5" s="503" t="s">
        <v>72</v>
      </c>
      <c r="O5" s="500"/>
      <c r="P5" s="498" t="s">
        <v>71</v>
      </c>
      <c r="Q5" s="500"/>
      <c r="R5" s="498" t="s">
        <v>73</v>
      </c>
      <c r="S5" s="499"/>
      <c r="T5" s="19"/>
      <c r="AA5" s="210" t="s">
        <v>430</v>
      </c>
    </row>
    <row r="6" spans="1:33" ht="21.6" hidden="1" customHeight="1" thickBot="1">
      <c r="A6" s="391" t="s">
        <v>433</v>
      </c>
      <c r="B6" s="211"/>
      <c r="C6" s="487" t="s">
        <v>431</v>
      </c>
      <c r="D6" s="488"/>
      <c r="E6" s="489"/>
      <c r="F6" s="209"/>
      <c r="G6" s="487" t="s">
        <v>432</v>
      </c>
      <c r="H6" s="488"/>
      <c r="I6" s="489"/>
      <c r="J6" s="209"/>
      <c r="K6" s="487" t="s">
        <v>431</v>
      </c>
      <c r="L6" s="488"/>
      <c r="M6" s="490"/>
      <c r="N6" s="205"/>
      <c r="O6" s="206"/>
      <c r="P6" s="207"/>
      <c r="Q6" s="206"/>
      <c r="R6" s="207"/>
      <c r="S6" s="208"/>
      <c r="T6" s="19"/>
      <c r="AA6" s="210" t="s">
        <v>431</v>
      </c>
    </row>
    <row r="7" spans="1:33" ht="16.5" customHeight="1">
      <c r="A7" s="393" t="s">
        <v>74</v>
      </c>
      <c r="B7" s="88"/>
      <c r="C7" s="212"/>
      <c r="D7" s="89"/>
      <c r="E7" s="213"/>
      <c r="F7" s="90"/>
      <c r="G7" s="212"/>
      <c r="H7" s="89"/>
      <c r="I7" s="213"/>
      <c r="J7" s="90"/>
      <c r="K7" s="212"/>
      <c r="L7" s="89"/>
      <c r="M7" s="91"/>
      <c r="N7" s="22"/>
      <c r="O7" s="74"/>
      <c r="P7" s="70"/>
      <c r="Q7" s="74"/>
      <c r="R7" s="70"/>
      <c r="S7" s="73"/>
      <c r="T7" s="19"/>
      <c r="U7" s="515" t="s">
        <v>435</v>
      </c>
      <c r="V7" s="516"/>
      <c r="W7" s="516"/>
      <c r="X7" s="516"/>
      <c r="Y7" s="516"/>
      <c r="Z7" s="516"/>
      <c r="AA7" s="517"/>
    </row>
    <row r="8" spans="1:33" ht="16.5" customHeight="1">
      <c r="A8" s="392" t="s">
        <v>321</v>
      </c>
      <c r="B8" s="92"/>
      <c r="C8" s="390" t="s">
        <v>76</v>
      </c>
      <c r="D8" s="513" t="s">
        <v>491</v>
      </c>
      <c r="E8" s="93"/>
      <c r="F8" s="94"/>
      <c r="G8" s="390" t="s">
        <v>76</v>
      </c>
      <c r="H8" s="513" t="s">
        <v>491</v>
      </c>
      <c r="I8" s="93"/>
      <c r="J8" s="94"/>
      <c r="K8" s="390" t="s">
        <v>76</v>
      </c>
      <c r="L8" s="513" t="s">
        <v>491</v>
      </c>
      <c r="M8" s="91"/>
      <c r="N8" s="22"/>
      <c r="O8" s="74"/>
      <c r="P8" s="70"/>
      <c r="Q8" s="74"/>
      <c r="R8" s="70"/>
      <c r="S8" s="73"/>
      <c r="T8" s="19"/>
      <c r="U8" s="518"/>
      <c r="V8" s="519"/>
      <c r="W8" s="519"/>
      <c r="X8" s="519"/>
      <c r="Y8" s="519"/>
      <c r="Z8" s="519"/>
      <c r="AA8" s="520"/>
    </row>
    <row r="9" spans="1:33" ht="25.8">
      <c r="A9" s="260" t="s">
        <v>287</v>
      </c>
      <c r="B9" s="261"/>
      <c r="C9" s="262">
        <v>0</v>
      </c>
      <c r="D9" s="514"/>
      <c r="E9" s="263"/>
      <c r="F9" s="264"/>
      <c r="G9" s="262">
        <v>0</v>
      </c>
      <c r="H9" s="514"/>
      <c r="I9" s="263"/>
      <c r="J9" s="264"/>
      <c r="K9" s="262">
        <v>0</v>
      </c>
      <c r="L9" s="514"/>
      <c r="M9" s="412"/>
      <c r="N9" s="30" t="e">
        <f>#REF!+#REF!</f>
        <v>#REF!</v>
      </c>
      <c r="O9" s="27"/>
      <c r="P9" s="31" t="e">
        <f>#REF!+#REF!</f>
        <v>#REF!</v>
      </c>
      <c r="Q9" s="27"/>
      <c r="R9" s="31" t="e">
        <f>#REF!+#REF!</f>
        <v>#REF!</v>
      </c>
      <c r="S9" s="29"/>
      <c r="T9" s="19"/>
      <c r="U9" s="425"/>
      <c r="V9" s="426"/>
      <c r="W9" s="426"/>
      <c r="X9" s="426"/>
      <c r="Y9" s="426"/>
      <c r="Z9" s="426"/>
      <c r="AA9" s="427"/>
    </row>
    <row r="10" spans="1:33">
      <c r="A10" s="260" t="s">
        <v>525</v>
      </c>
      <c r="B10" s="261"/>
      <c r="C10" s="265">
        <v>0</v>
      </c>
      <c r="D10" s="414" t="s">
        <v>65</v>
      </c>
      <c r="E10" s="411"/>
      <c r="F10" s="266"/>
      <c r="G10" s="265">
        <v>0</v>
      </c>
      <c r="H10" s="414" t="s">
        <v>526</v>
      </c>
      <c r="I10" s="411"/>
      <c r="J10" s="266"/>
      <c r="K10" s="265">
        <v>0</v>
      </c>
      <c r="L10" s="414" t="s">
        <v>4</v>
      </c>
      <c r="M10" s="413"/>
      <c r="N10" s="34">
        <v>4</v>
      </c>
      <c r="O10" s="32" t="s">
        <v>4</v>
      </c>
      <c r="P10" s="35">
        <v>30</v>
      </c>
      <c r="Q10" s="32" t="s">
        <v>4</v>
      </c>
      <c r="R10" s="35">
        <v>22</v>
      </c>
      <c r="S10" s="33" t="s">
        <v>75</v>
      </c>
      <c r="T10" s="19"/>
      <c r="U10" s="428"/>
      <c r="V10" s="429"/>
      <c r="W10" s="429"/>
      <c r="X10" s="429"/>
      <c r="Y10" s="429"/>
      <c r="Z10" s="429"/>
      <c r="AA10" s="430"/>
    </row>
    <row r="11" spans="1:33">
      <c r="A11" s="260" t="s">
        <v>63</v>
      </c>
      <c r="B11" s="261"/>
      <c r="C11" s="265">
        <v>0</v>
      </c>
      <c r="D11" s="266" t="s">
        <v>63</v>
      </c>
      <c r="E11" s="267"/>
      <c r="F11" s="268"/>
      <c r="G11" s="265">
        <v>0</v>
      </c>
      <c r="H11" s="266" t="s">
        <v>63</v>
      </c>
      <c r="I11" s="267"/>
      <c r="J11" s="268"/>
      <c r="K11" s="265">
        <v>0</v>
      </c>
      <c r="L11" s="266" t="s">
        <v>63</v>
      </c>
      <c r="M11" s="269"/>
      <c r="N11" s="17">
        <v>50</v>
      </c>
      <c r="O11" s="18" t="s">
        <v>63</v>
      </c>
      <c r="P11" s="37">
        <v>50</v>
      </c>
      <c r="Q11" s="36" t="s">
        <v>63</v>
      </c>
      <c r="R11" s="17">
        <v>20</v>
      </c>
      <c r="S11" s="38" t="s">
        <v>63</v>
      </c>
      <c r="T11" s="19"/>
      <c r="U11" s="428"/>
      <c r="V11" s="429"/>
      <c r="W11" s="429"/>
      <c r="X11" s="429"/>
      <c r="Y11" s="429"/>
      <c r="Z11" s="429"/>
      <c r="AA11" s="430"/>
    </row>
    <row r="12" spans="1:33">
      <c r="A12" s="260"/>
      <c r="B12" s="270"/>
      <c r="C12" s="271"/>
      <c r="D12" s="266"/>
      <c r="E12" s="267"/>
      <c r="F12" s="268"/>
      <c r="G12" s="271"/>
      <c r="H12" s="266"/>
      <c r="I12" s="267"/>
      <c r="J12" s="268"/>
      <c r="K12" s="271"/>
      <c r="L12" s="266"/>
      <c r="M12" s="269"/>
      <c r="N12" s="17"/>
      <c r="O12" s="18"/>
      <c r="P12" s="37"/>
      <c r="Q12" s="36"/>
      <c r="R12" s="17"/>
      <c r="S12" s="38"/>
      <c r="T12" s="19"/>
      <c r="U12" s="428"/>
      <c r="V12" s="429"/>
      <c r="W12" s="429"/>
      <c r="X12" s="429"/>
      <c r="Y12" s="429"/>
      <c r="Z12" s="429"/>
      <c r="AA12" s="430"/>
    </row>
    <row r="13" spans="1:33">
      <c r="A13" s="272" t="s">
        <v>429</v>
      </c>
      <c r="B13" s="273"/>
      <c r="C13" s="274">
        <v>0</v>
      </c>
      <c r="D13" s="275"/>
      <c r="E13" s="276"/>
      <c r="F13" s="277"/>
      <c r="G13" s="274">
        <v>0</v>
      </c>
      <c r="H13" s="275"/>
      <c r="I13" s="276"/>
      <c r="J13" s="277"/>
      <c r="K13" s="278">
        <v>0</v>
      </c>
      <c r="L13" s="275"/>
      <c r="M13" s="279"/>
      <c r="N13" s="17"/>
      <c r="O13" s="18"/>
      <c r="P13" s="37"/>
      <c r="Q13" s="36"/>
      <c r="R13" s="17"/>
      <c r="S13" s="38"/>
      <c r="T13" s="19"/>
      <c r="U13" s="492" t="s">
        <v>504</v>
      </c>
      <c r="V13" s="493"/>
      <c r="W13" s="493"/>
      <c r="X13" s="493"/>
      <c r="Y13" s="493"/>
      <c r="Z13" s="493"/>
      <c r="AA13" s="494"/>
    </row>
    <row r="14" spans="1:33">
      <c r="A14" s="280" t="s">
        <v>517</v>
      </c>
      <c r="B14" s="273"/>
      <c r="C14" s="274">
        <v>0</v>
      </c>
      <c r="D14" s="275"/>
      <c r="E14" s="276"/>
      <c r="F14" s="277"/>
      <c r="G14" s="274">
        <v>0</v>
      </c>
      <c r="H14" s="275"/>
      <c r="I14" s="276"/>
      <c r="J14" s="277"/>
      <c r="K14" s="274">
        <v>0</v>
      </c>
      <c r="L14" s="275"/>
      <c r="M14" s="279"/>
      <c r="N14" s="17"/>
      <c r="O14" s="18"/>
      <c r="P14" s="37"/>
      <c r="Q14" s="36"/>
      <c r="R14" s="17"/>
      <c r="S14" s="38"/>
      <c r="T14" s="19"/>
      <c r="U14" s="492" t="s">
        <v>505</v>
      </c>
      <c r="V14" s="493"/>
      <c r="W14" s="493"/>
      <c r="X14" s="493"/>
      <c r="Y14" s="493"/>
      <c r="Z14" s="493"/>
      <c r="AA14" s="494"/>
    </row>
    <row r="15" spans="1:33">
      <c r="A15" s="260"/>
      <c r="B15" s="270"/>
      <c r="C15" s="281"/>
      <c r="D15" s="266"/>
      <c r="E15" s="267"/>
      <c r="F15" s="268"/>
      <c r="G15" s="281"/>
      <c r="H15" s="266"/>
      <c r="I15" s="267"/>
      <c r="J15" s="268"/>
      <c r="K15" s="281"/>
      <c r="L15" s="266"/>
      <c r="M15" s="269"/>
      <c r="N15" s="17"/>
      <c r="O15" s="18"/>
      <c r="P15" s="37"/>
      <c r="Q15" s="36"/>
      <c r="R15" s="17"/>
      <c r="S15" s="38"/>
      <c r="T15" s="19"/>
      <c r="U15" s="492" t="s">
        <v>409</v>
      </c>
      <c r="V15" s="493"/>
      <c r="W15" s="493"/>
      <c r="X15" s="493"/>
      <c r="Y15" s="493"/>
      <c r="Z15" s="493"/>
      <c r="AA15" s="494"/>
    </row>
    <row r="16" spans="1:33" ht="18.600000000000001" thickBot="1">
      <c r="A16" s="501" t="s">
        <v>322</v>
      </c>
      <c r="B16" s="491"/>
      <c r="C16" s="282" t="s">
        <v>38</v>
      </c>
      <c r="D16" s="282"/>
      <c r="E16" s="283" t="s">
        <v>320</v>
      </c>
      <c r="F16" s="284"/>
      <c r="G16" s="282" t="s">
        <v>38</v>
      </c>
      <c r="H16" s="282"/>
      <c r="I16" s="283" t="s">
        <v>320</v>
      </c>
      <c r="J16" s="284"/>
      <c r="K16" s="282" t="s">
        <v>38</v>
      </c>
      <c r="L16" s="282"/>
      <c r="M16" s="285" t="s">
        <v>320</v>
      </c>
      <c r="N16" s="40" t="s">
        <v>38</v>
      </c>
      <c r="O16" s="41" t="s">
        <v>39</v>
      </c>
      <c r="P16" s="39" t="s">
        <v>38</v>
      </c>
      <c r="Q16" s="41" t="s">
        <v>39</v>
      </c>
      <c r="R16" s="39" t="s">
        <v>38</v>
      </c>
      <c r="S16" s="42" t="s">
        <v>39</v>
      </c>
      <c r="T16" s="19"/>
      <c r="U16" s="431"/>
      <c r="V16" s="432"/>
      <c r="W16" s="432"/>
      <c r="X16" s="432"/>
      <c r="Y16" s="432"/>
      <c r="Z16" s="432"/>
      <c r="AA16" s="433"/>
    </row>
    <row r="17" spans="1:34" ht="18.600000000000001" thickBot="1">
      <c r="A17" s="502"/>
      <c r="B17" s="491"/>
      <c r="C17" s="286">
        <f>(C9*C10)+C13+C14</f>
        <v>0</v>
      </c>
      <c r="D17" s="286"/>
      <c r="E17" s="287">
        <f>C17*$C$11</f>
        <v>0</v>
      </c>
      <c r="F17" s="288"/>
      <c r="G17" s="286">
        <f>(G9*G10)+G13+G14</f>
        <v>0</v>
      </c>
      <c r="H17" s="286"/>
      <c r="I17" s="287">
        <f>G17*$G$11</f>
        <v>0</v>
      </c>
      <c r="J17" s="288"/>
      <c r="K17" s="286">
        <f>(K9*K10)+K13+K14</f>
        <v>0</v>
      </c>
      <c r="L17" s="286"/>
      <c r="M17" s="289">
        <f>K17*$K$11</f>
        <v>0</v>
      </c>
      <c r="N17" s="44" t="e">
        <f>N9*N10</f>
        <v>#REF!</v>
      </c>
      <c r="O17" s="45" t="e">
        <f>N17*$N$11</f>
        <v>#REF!</v>
      </c>
      <c r="P17" s="46" t="e">
        <f>P9*P10</f>
        <v>#REF!</v>
      </c>
      <c r="Q17" s="45" t="e">
        <f>P17*$P$11</f>
        <v>#REF!</v>
      </c>
      <c r="R17" s="46" t="e">
        <f>R9*R10</f>
        <v>#REF!</v>
      </c>
      <c r="S17" s="47" t="e">
        <f>R17*$R$11</f>
        <v>#REF!</v>
      </c>
      <c r="T17" s="19"/>
    </row>
    <row r="18" spans="1:34" ht="16.5" customHeight="1" thickTop="1">
      <c r="A18" s="109"/>
      <c r="B18" s="111"/>
      <c r="C18" s="119"/>
      <c r="D18" s="118"/>
      <c r="E18" s="117"/>
      <c r="F18" s="116"/>
      <c r="G18" s="119"/>
      <c r="H18" s="118"/>
      <c r="I18" s="117"/>
      <c r="J18" s="116"/>
      <c r="K18" s="119"/>
      <c r="L18" s="118"/>
      <c r="M18" s="115"/>
      <c r="N18" s="21"/>
      <c r="O18" s="27"/>
      <c r="P18" s="24"/>
      <c r="Q18" s="27"/>
      <c r="R18" s="24"/>
      <c r="S18" s="29"/>
      <c r="T18" s="19"/>
    </row>
    <row r="19" spans="1:34" ht="16.5" customHeight="1">
      <c r="A19" s="443" t="s">
        <v>515</v>
      </c>
      <c r="B19" s="112"/>
      <c r="C19" s="120" t="s">
        <v>76</v>
      </c>
      <c r="D19" s="121"/>
      <c r="E19" s="122"/>
      <c r="F19" s="121"/>
      <c r="G19" s="120" t="s">
        <v>76</v>
      </c>
      <c r="H19" s="121"/>
      <c r="I19" s="122"/>
      <c r="J19" s="121"/>
      <c r="K19" s="120" t="s">
        <v>76</v>
      </c>
      <c r="L19" s="123"/>
      <c r="M19" s="115"/>
      <c r="N19" s="49"/>
      <c r="O19" s="27"/>
      <c r="P19" s="48"/>
      <c r="Q19" s="27"/>
      <c r="R19" s="48"/>
      <c r="S19" s="29"/>
      <c r="T19" s="19"/>
    </row>
    <row r="20" spans="1:34">
      <c r="A20" s="444" t="s">
        <v>516</v>
      </c>
      <c r="B20" s="105"/>
      <c r="C20" s="290" t="s">
        <v>38</v>
      </c>
      <c r="D20" s="291"/>
      <c r="E20" s="292" t="s">
        <v>320</v>
      </c>
      <c r="F20" s="284"/>
      <c r="G20" s="290" t="s">
        <v>38</v>
      </c>
      <c r="H20" s="291"/>
      <c r="I20" s="292" t="s">
        <v>320</v>
      </c>
      <c r="J20" s="284"/>
      <c r="K20" s="290" t="s">
        <v>38</v>
      </c>
      <c r="L20" s="291"/>
      <c r="M20" s="293" t="s">
        <v>320</v>
      </c>
      <c r="N20" s="49"/>
      <c r="O20" s="27"/>
      <c r="P20" s="48"/>
      <c r="Q20" s="27"/>
      <c r="R20" s="48"/>
      <c r="S20" s="29"/>
      <c r="T20" s="19"/>
      <c r="U20" s="495" t="s">
        <v>329</v>
      </c>
      <c r="V20" s="496"/>
      <c r="W20" s="496"/>
      <c r="X20" s="496"/>
      <c r="Y20" s="496"/>
      <c r="Z20" s="497"/>
    </row>
    <row r="21" spans="1:34">
      <c r="A21" s="312" t="s">
        <v>40</v>
      </c>
      <c r="B21" s="111"/>
      <c r="C21" s="294">
        <v>0</v>
      </c>
      <c r="D21" s="295">
        <f t="shared" ref="D21:D54" si="0">C21</f>
        <v>0</v>
      </c>
      <c r="E21" s="296">
        <f>C21*$C$11</f>
        <v>0</v>
      </c>
      <c r="F21" s="266"/>
      <c r="G21" s="294">
        <v>0</v>
      </c>
      <c r="H21" s="295">
        <f t="shared" ref="H21:H54" si="1">G21</f>
        <v>0</v>
      </c>
      <c r="I21" s="296">
        <f>G21*$G$11</f>
        <v>0</v>
      </c>
      <c r="J21" s="266"/>
      <c r="K21" s="294">
        <v>0</v>
      </c>
      <c r="L21" s="295">
        <f t="shared" ref="L21:L54" si="2">K21</f>
        <v>0</v>
      </c>
      <c r="M21" s="297">
        <f>K21*$K$11</f>
        <v>0</v>
      </c>
      <c r="N21" s="54" t="e">
        <f>#REF!</f>
        <v>#REF!</v>
      </c>
      <c r="O21" s="55" t="e">
        <f>N21*$C$11</f>
        <v>#REF!</v>
      </c>
      <c r="P21" s="56" t="e">
        <f>#REF!</f>
        <v>#REF!</v>
      </c>
      <c r="Q21" s="55" t="e">
        <f>P21*$C$11</f>
        <v>#REF!</v>
      </c>
      <c r="R21" s="56" t="e">
        <f>#REF!</f>
        <v>#REF!</v>
      </c>
      <c r="S21" s="57" t="e">
        <f>R21*$C$11</f>
        <v>#REF!</v>
      </c>
      <c r="T21" s="86"/>
      <c r="U21" s="165"/>
      <c r="V21" s="395" t="s">
        <v>325</v>
      </c>
      <c r="W21" s="395" t="s">
        <v>326</v>
      </c>
      <c r="X21" s="395" t="s">
        <v>327</v>
      </c>
      <c r="Y21" s="395" t="s">
        <v>328</v>
      </c>
      <c r="Z21" s="395" t="s">
        <v>70</v>
      </c>
    </row>
    <row r="22" spans="1:34">
      <c r="A22" s="260" t="s">
        <v>41</v>
      </c>
      <c r="B22" s="110"/>
      <c r="C22" s="298"/>
      <c r="D22" s="299">
        <f t="shared" si="0"/>
        <v>0</v>
      </c>
      <c r="E22" s="296"/>
      <c r="F22" s="266"/>
      <c r="G22" s="298"/>
      <c r="H22" s="299">
        <f t="shared" si="1"/>
        <v>0</v>
      </c>
      <c r="I22" s="296"/>
      <c r="J22" s="266"/>
      <c r="K22" s="298"/>
      <c r="L22" s="299">
        <f t="shared" si="2"/>
        <v>0</v>
      </c>
      <c r="M22" s="300"/>
      <c r="N22" s="52">
        <v>0</v>
      </c>
      <c r="O22" s="50">
        <f>N22*$C$11</f>
        <v>0</v>
      </c>
      <c r="P22" s="53">
        <v>0</v>
      </c>
      <c r="Q22" s="50">
        <f>P22*$C$11</f>
        <v>0</v>
      </c>
      <c r="R22" s="53">
        <v>0</v>
      </c>
      <c r="S22" s="51">
        <f>R22*$C$11</f>
        <v>0</v>
      </c>
      <c r="T22" s="86"/>
      <c r="U22" s="165"/>
      <c r="V22" s="408" t="s">
        <v>76</v>
      </c>
      <c r="W22" s="408" t="s">
        <v>76</v>
      </c>
      <c r="X22" s="396"/>
      <c r="Y22" s="408" t="s">
        <v>76</v>
      </c>
      <c r="Z22" s="395"/>
      <c r="AA22" s="79"/>
      <c r="AB22" s="165"/>
      <c r="AC22" s="165"/>
      <c r="AD22" s="165"/>
      <c r="AE22" s="165"/>
      <c r="AF22" s="165"/>
      <c r="AG22" s="165"/>
      <c r="AH22" s="165"/>
    </row>
    <row r="23" spans="1:34">
      <c r="A23" s="313" t="s">
        <v>0</v>
      </c>
      <c r="B23" s="111"/>
      <c r="C23" s="294">
        <v>0</v>
      </c>
      <c r="D23" s="295">
        <f t="shared" si="0"/>
        <v>0</v>
      </c>
      <c r="E23" s="296">
        <f t="shared" ref="E23:E28" si="3">C23*$C$11</f>
        <v>0</v>
      </c>
      <c r="F23" s="266"/>
      <c r="G23" s="294">
        <v>0</v>
      </c>
      <c r="H23" s="295">
        <f t="shared" si="1"/>
        <v>0</v>
      </c>
      <c r="I23" s="296">
        <f>G23*$G$11</f>
        <v>0</v>
      </c>
      <c r="J23" s="266"/>
      <c r="K23" s="294">
        <v>0</v>
      </c>
      <c r="L23" s="295">
        <f t="shared" si="2"/>
        <v>0</v>
      </c>
      <c r="M23" s="300">
        <f>K23*$K$11</f>
        <v>0</v>
      </c>
      <c r="N23" s="52"/>
      <c r="O23" s="50"/>
      <c r="P23" s="53"/>
      <c r="Q23" s="50"/>
      <c r="R23" s="53"/>
      <c r="S23" s="51"/>
      <c r="T23" s="86"/>
      <c r="U23" s="165" t="s">
        <v>0</v>
      </c>
      <c r="V23" s="397">
        <v>0.46</v>
      </c>
      <c r="W23" s="398">
        <v>365</v>
      </c>
      <c r="X23" s="399">
        <f>W23/AA23</f>
        <v>0.39673913043478259</v>
      </c>
      <c r="Y23" s="397">
        <v>86</v>
      </c>
      <c r="Z23" s="399">
        <f>Y23*X23</f>
        <v>34.119565217391305</v>
      </c>
      <c r="AA23" s="79">
        <f>2000*V23</f>
        <v>920</v>
      </c>
      <c r="AB23" s="165"/>
      <c r="AC23" s="165"/>
      <c r="AD23" s="165"/>
      <c r="AE23" s="165"/>
      <c r="AF23" s="165"/>
      <c r="AG23" s="165"/>
      <c r="AH23" s="165"/>
    </row>
    <row r="24" spans="1:34">
      <c r="A24" s="313" t="s">
        <v>1</v>
      </c>
      <c r="B24" s="111"/>
      <c r="C24" s="294">
        <v>0</v>
      </c>
      <c r="D24" s="295">
        <f t="shared" si="0"/>
        <v>0</v>
      </c>
      <c r="E24" s="296">
        <f t="shared" si="3"/>
        <v>0</v>
      </c>
      <c r="F24" s="266"/>
      <c r="G24" s="294">
        <v>0</v>
      </c>
      <c r="H24" s="295">
        <f t="shared" si="1"/>
        <v>0</v>
      </c>
      <c r="I24" s="296">
        <f t="shared" ref="I24:I25" si="4">G24*$G$11</f>
        <v>0</v>
      </c>
      <c r="J24" s="266"/>
      <c r="K24" s="294">
        <v>0</v>
      </c>
      <c r="L24" s="295">
        <f t="shared" si="2"/>
        <v>0</v>
      </c>
      <c r="M24" s="300">
        <f t="shared" ref="M24:M25" si="5">K24*$K$11</f>
        <v>0</v>
      </c>
      <c r="N24" s="52"/>
      <c r="O24" s="50"/>
      <c r="P24" s="53"/>
      <c r="Q24" s="50"/>
      <c r="R24" s="53"/>
      <c r="S24" s="51"/>
      <c r="T24" s="86"/>
      <c r="U24" s="165" t="s">
        <v>416</v>
      </c>
      <c r="V24" s="397">
        <v>0.18</v>
      </c>
      <c r="W24" s="398">
        <v>144</v>
      </c>
      <c r="X24" s="399">
        <f>W24/AC39</f>
        <v>0.4</v>
      </c>
      <c r="Y24" s="397">
        <v>40</v>
      </c>
      <c r="Z24" s="416">
        <f>Y24*X24</f>
        <v>16</v>
      </c>
      <c r="AA24" s="79">
        <f>2000*V28</f>
        <v>920</v>
      </c>
      <c r="AB24" s="165"/>
      <c r="AC24" s="165"/>
      <c r="AD24" s="165"/>
      <c r="AE24" s="165"/>
      <c r="AF24" s="165"/>
      <c r="AG24" s="165"/>
      <c r="AH24" s="165"/>
    </row>
    <row r="25" spans="1:34">
      <c r="A25" s="313" t="s">
        <v>323</v>
      </c>
      <c r="B25" s="111"/>
      <c r="C25" s="294">
        <v>0</v>
      </c>
      <c r="D25" s="295">
        <f t="shared" si="0"/>
        <v>0</v>
      </c>
      <c r="E25" s="296">
        <f t="shared" si="3"/>
        <v>0</v>
      </c>
      <c r="F25" s="266"/>
      <c r="G25" s="294">
        <v>0</v>
      </c>
      <c r="H25" s="295">
        <f t="shared" si="1"/>
        <v>0</v>
      </c>
      <c r="I25" s="296">
        <f t="shared" si="4"/>
        <v>0</v>
      </c>
      <c r="J25" s="266"/>
      <c r="K25" s="294">
        <v>0</v>
      </c>
      <c r="L25" s="295">
        <f t="shared" si="2"/>
        <v>0</v>
      </c>
      <c r="M25" s="300">
        <f t="shared" si="5"/>
        <v>0</v>
      </c>
      <c r="N25" s="52"/>
      <c r="O25" s="50"/>
      <c r="P25" s="53"/>
      <c r="Q25" s="50"/>
      <c r="R25" s="53"/>
      <c r="S25" s="51"/>
      <c r="T25" s="86"/>
      <c r="U25" s="165" t="s">
        <v>503</v>
      </c>
      <c r="V25" s="397">
        <v>0.21</v>
      </c>
      <c r="W25" s="398">
        <v>168</v>
      </c>
      <c r="X25" s="399">
        <f>W25/AC54</f>
        <v>0.4</v>
      </c>
      <c r="Y25" s="397">
        <v>21</v>
      </c>
      <c r="Z25" s="400">
        <f>Y25*X25</f>
        <v>8.4</v>
      </c>
      <c r="AB25" s="165"/>
      <c r="AC25" s="165"/>
      <c r="AD25" s="165"/>
      <c r="AE25" s="165"/>
      <c r="AF25" s="165"/>
      <c r="AG25" s="165"/>
      <c r="AH25" s="165"/>
    </row>
    <row r="26" spans="1:34">
      <c r="A26" s="313" t="s">
        <v>483</v>
      </c>
      <c r="B26" s="111"/>
      <c r="C26" s="294">
        <v>0</v>
      </c>
      <c r="D26" s="295">
        <f t="shared" ref="D26" si="6">C26</f>
        <v>0</v>
      </c>
      <c r="E26" s="296">
        <f t="shared" si="3"/>
        <v>0</v>
      </c>
      <c r="F26" s="266"/>
      <c r="G26" s="294">
        <v>0</v>
      </c>
      <c r="H26" s="295">
        <f t="shared" ref="H26" si="7">G26</f>
        <v>0</v>
      </c>
      <c r="I26" s="296">
        <f t="shared" ref="I26" si="8">G26*$G$11</f>
        <v>0</v>
      </c>
      <c r="J26" s="266"/>
      <c r="K26" s="294">
        <v>0</v>
      </c>
      <c r="L26" s="295">
        <f t="shared" ref="L26" si="9">K26</f>
        <v>0</v>
      </c>
      <c r="M26" s="300">
        <f t="shared" ref="M26" si="10">K26*$K$11</f>
        <v>0</v>
      </c>
      <c r="N26" s="52"/>
      <c r="O26" s="50"/>
      <c r="P26" s="53"/>
      <c r="Q26" s="50"/>
      <c r="R26" s="53"/>
      <c r="S26" s="51"/>
      <c r="T26" s="86"/>
      <c r="U26" s="165"/>
      <c r="V26" s="395"/>
      <c r="W26" s="395"/>
      <c r="X26" s="395"/>
      <c r="Y26" s="395"/>
      <c r="Z26" s="399">
        <f>SUM(Z23:Z25)</f>
        <v>58.519565217391303</v>
      </c>
      <c r="AA26" s="79"/>
      <c r="AB26" s="165"/>
      <c r="AC26" s="165"/>
      <c r="AD26" s="165"/>
      <c r="AE26" s="165"/>
      <c r="AF26" s="165"/>
      <c r="AG26" s="165"/>
      <c r="AH26" s="165"/>
    </row>
    <row r="27" spans="1:34">
      <c r="A27" s="313" t="s">
        <v>324</v>
      </c>
      <c r="B27" s="111"/>
      <c r="C27" s="294">
        <v>0</v>
      </c>
      <c r="D27" s="295">
        <f t="shared" ref="D27" si="11">C27</f>
        <v>0</v>
      </c>
      <c r="E27" s="296">
        <f t="shared" si="3"/>
        <v>0</v>
      </c>
      <c r="F27" s="266"/>
      <c r="G27" s="294">
        <v>0</v>
      </c>
      <c r="H27" s="295">
        <f t="shared" ref="H27" si="12">G27</f>
        <v>0</v>
      </c>
      <c r="I27" s="296">
        <f t="shared" ref="I27" si="13">G27*$G$11</f>
        <v>0</v>
      </c>
      <c r="J27" s="266"/>
      <c r="K27" s="294">
        <v>0</v>
      </c>
      <c r="L27" s="295">
        <f t="shared" ref="L27" si="14">K27</f>
        <v>0</v>
      </c>
      <c r="M27" s="300">
        <f t="shared" ref="M27" si="15">K27*$K$11</f>
        <v>0</v>
      </c>
      <c r="N27" s="52"/>
      <c r="O27" s="50"/>
      <c r="P27" s="53"/>
      <c r="Q27" s="50"/>
      <c r="R27" s="53"/>
      <c r="S27" s="51"/>
      <c r="T27" s="86"/>
      <c r="U27" s="165"/>
      <c r="V27" s="415"/>
      <c r="W27" s="415"/>
      <c r="X27" s="415"/>
      <c r="Y27" s="415"/>
      <c r="Z27" s="399"/>
      <c r="AA27" s="79"/>
      <c r="AB27" s="165"/>
      <c r="AC27" s="165"/>
      <c r="AD27" s="165"/>
      <c r="AE27" s="165"/>
      <c r="AF27" s="165"/>
      <c r="AG27" s="165"/>
      <c r="AH27" s="165"/>
    </row>
    <row r="28" spans="1:34">
      <c r="A28" s="313" t="s">
        <v>484</v>
      </c>
      <c r="B28" s="111"/>
      <c r="C28" s="294">
        <v>0</v>
      </c>
      <c r="D28" s="295">
        <f>C28</f>
        <v>0</v>
      </c>
      <c r="E28" s="296">
        <f t="shared" si="3"/>
        <v>0</v>
      </c>
      <c r="F28" s="266"/>
      <c r="G28" s="294">
        <v>0</v>
      </c>
      <c r="H28" s="295">
        <f>G28</f>
        <v>0</v>
      </c>
      <c r="I28" s="296">
        <f>G28*$G$11</f>
        <v>0</v>
      </c>
      <c r="J28" s="266"/>
      <c r="K28" s="294">
        <v>0</v>
      </c>
      <c r="L28" s="295">
        <f>K28</f>
        <v>0</v>
      </c>
      <c r="M28" s="300">
        <f>K28*$K$11</f>
        <v>0</v>
      </c>
      <c r="N28" s="52"/>
      <c r="O28" s="50"/>
      <c r="P28" s="53"/>
      <c r="Q28" s="50"/>
      <c r="R28" s="53"/>
      <c r="S28" s="51"/>
      <c r="T28" s="86"/>
      <c r="U28" s="165" t="s">
        <v>1</v>
      </c>
      <c r="V28" s="397">
        <v>0.46</v>
      </c>
      <c r="W28" s="398">
        <v>361</v>
      </c>
      <c r="X28" s="399">
        <f>W28/AA24</f>
        <v>0.3923913043478261</v>
      </c>
      <c r="Y28" s="397">
        <v>60</v>
      </c>
      <c r="Z28" s="399">
        <f>Y28*X28</f>
        <v>23.543478260869566</v>
      </c>
      <c r="AA28" s="79">
        <f>2000*V24</f>
        <v>360</v>
      </c>
      <c r="AB28" s="165"/>
      <c r="AC28" s="165"/>
      <c r="AD28" s="165"/>
      <c r="AE28" s="165"/>
      <c r="AF28" s="165"/>
      <c r="AG28" s="165"/>
      <c r="AH28" s="165"/>
    </row>
    <row r="29" spans="1:34">
      <c r="A29" s="260" t="s">
        <v>286</v>
      </c>
      <c r="B29" s="111"/>
      <c r="C29" s="298"/>
      <c r="D29" s="295"/>
      <c r="E29" s="296"/>
      <c r="F29" s="266"/>
      <c r="G29" s="298"/>
      <c r="H29" s="295"/>
      <c r="I29" s="296"/>
      <c r="J29" s="266"/>
      <c r="K29" s="298"/>
      <c r="L29" s="295"/>
      <c r="M29" s="300"/>
      <c r="N29" s="52"/>
      <c r="O29" s="50"/>
      <c r="P29" s="53"/>
      <c r="Q29" s="50"/>
      <c r="R29" s="53"/>
      <c r="S29" s="51"/>
      <c r="T29" s="86"/>
      <c r="U29" s="165" t="s">
        <v>2</v>
      </c>
      <c r="V29" s="401">
        <v>0.6</v>
      </c>
      <c r="W29" s="398">
        <v>355</v>
      </c>
      <c r="X29" s="399">
        <f>W29/AA29</f>
        <v>0.29583333333333334</v>
      </c>
      <c r="Y29" s="397">
        <v>75</v>
      </c>
      <c r="Z29" s="416">
        <f>Y29*X29</f>
        <v>22.1875</v>
      </c>
      <c r="AA29" s="79">
        <f>2000*V29</f>
        <v>1200</v>
      </c>
      <c r="AB29" s="165"/>
      <c r="AC29" s="165"/>
      <c r="AD29" s="165"/>
      <c r="AE29" s="165"/>
      <c r="AF29" s="165"/>
      <c r="AG29" s="165"/>
      <c r="AH29" s="165"/>
    </row>
    <row r="30" spans="1:34">
      <c r="A30" s="313" t="s">
        <v>288</v>
      </c>
      <c r="B30" s="113"/>
      <c r="C30" s="294">
        <v>0</v>
      </c>
      <c r="D30" s="295">
        <f t="shared" si="0"/>
        <v>0</v>
      </c>
      <c r="E30" s="296">
        <f t="shared" ref="E30:E35" si="16">C30*$C$11</f>
        <v>0</v>
      </c>
      <c r="F30" s="266"/>
      <c r="G30" s="294">
        <v>0</v>
      </c>
      <c r="H30" s="295">
        <f t="shared" si="1"/>
        <v>0</v>
      </c>
      <c r="I30" s="296">
        <f>G30*$G$11</f>
        <v>0</v>
      </c>
      <c r="J30" s="266"/>
      <c r="K30" s="294">
        <v>0</v>
      </c>
      <c r="L30" s="295">
        <f t="shared" si="2"/>
        <v>0</v>
      </c>
      <c r="M30" s="300">
        <f>K30*$K$11</f>
        <v>0</v>
      </c>
      <c r="N30" s="52"/>
      <c r="O30" s="50"/>
      <c r="P30" s="53"/>
      <c r="Q30" s="50"/>
      <c r="R30" s="53"/>
      <c r="S30" s="51"/>
      <c r="T30" s="86"/>
      <c r="U30" s="165" t="s">
        <v>483</v>
      </c>
      <c r="V30" s="397">
        <v>0.24</v>
      </c>
      <c r="W30" s="398">
        <v>157</v>
      </c>
      <c r="X30" s="399">
        <f>W30/AA30</f>
        <v>0.32708333333333334</v>
      </c>
      <c r="Y30" s="397">
        <v>25</v>
      </c>
      <c r="Z30" s="399">
        <f>Y30*X30</f>
        <v>8.1770833333333339</v>
      </c>
      <c r="AA30" s="79">
        <f>2000*V30</f>
        <v>480</v>
      </c>
      <c r="AB30" s="165"/>
      <c r="AC30" s="165"/>
      <c r="AD30" s="165"/>
      <c r="AE30" s="165"/>
      <c r="AF30" s="165"/>
      <c r="AG30" s="165"/>
      <c r="AH30" s="165"/>
    </row>
    <row r="31" spans="1:34">
      <c r="A31" s="313" t="s">
        <v>64</v>
      </c>
      <c r="B31" s="113"/>
      <c r="C31" s="294">
        <v>0</v>
      </c>
      <c r="D31" s="295">
        <f t="shared" si="0"/>
        <v>0</v>
      </c>
      <c r="E31" s="296">
        <f t="shared" si="16"/>
        <v>0</v>
      </c>
      <c r="F31" s="266"/>
      <c r="G31" s="294">
        <v>0</v>
      </c>
      <c r="H31" s="295">
        <f t="shared" si="1"/>
        <v>0</v>
      </c>
      <c r="I31" s="296">
        <f t="shared" ref="I31:I35" si="17">G31*$G$11</f>
        <v>0</v>
      </c>
      <c r="J31" s="266"/>
      <c r="K31" s="294">
        <v>0</v>
      </c>
      <c r="L31" s="295">
        <f t="shared" si="2"/>
        <v>0</v>
      </c>
      <c r="M31" s="300">
        <f t="shared" ref="M31:M35" si="18">K31*$K$11</f>
        <v>0</v>
      </c>
      <c r="N31" s="52"/>
      <c r="O31" s="50"/>
      <c r="P31" s="53"/>
      <c r="Q31" s="50"/>
      <c r="R31" s="53"/>
      <c r="S31" s="51"/>
      <c r="T31" s="86"/>
      <c r="U31" s="165"/>
      <c r="V31" s="395"/>
      <c r="W31" s="395"/>
      <c r="X31" s="395"/>
      <c r="Y31" s="395"/>
      <c r="Z31" s="399">
        <f>SUM(Z28:Z30)</f>
        <v>53.908061594202898</v>
      </c>
      <c r="AA31" s="79"/>
      <c r="AB31" s="165"/>
      <c r="AC31" s="165"/>
      <c r="AD31" s="165"/>
      <c r="AE31" s="165"/>
      <c r="AF31" s="165"/>
      <c r="AG31" s="165"/>
      <c r="AH31" s="165"/>
    </row>
    <row r="32" spans="1:34">
      <c r="A32" s="313" t="s">
        <v>88</v>
      </c>
      <c r="B32" s="113"/>
      <c r="C32" s="294">
        <v>0</v>
      </c>
      <c r="D32" s="295">
        <f t="shared" si="0"/>
        <v>0</v>
      </c>
      <c r="E32" s="296">
        <f t="shared" si="16"/>
        <v>0</v>
      </c>
      <c r="F32" s="266"/>
      <c r="G32" s="294">
        <v>0</v>
      </c>
      <c r="H32" s="295">
        <f t="shared" si="1"/>
        <v>0</v>
      </c>
      <c r="I32" s="296">
        <f t="shared" si="17"/>
        <v>0</v>
      </c>
      <c r="J32" s="266"/>
      <c r="K32" s="294">
        <v>0</v>
      </c>
      <c r="L32" s="295">
        <f t="shared" si="2"/>
        <v>0</v>
      </c>
      <c r="M32" s="300">
        <f t="shared" si="18"/>
        <v>0</v>
      </c>
      <c r="N32" s="52"/>
      <c r="O32" s="50"/>
      <c r="P32" s="53"/>
      <c r="Q32" s="50"/>
      <c r="R32" s="53"/>
      <c r="S32" s="51"/>
      <c r="T32" s="86"/>
      <c r="U32" s="165"/>
      <c r="V32" s="407"/>
      <c r="W32" s="407"/>
      <c r="X32" s="407"/>
      <c r="AA32" s="79"/>
      <c r="AB32" s="165"/>
      <c r="AC32" s="165"/>
      <c r="AD32" s="165"/>
      <c r="AE32" s="165"/>
      <c r="AF32" s="165"/>
      <c r="AG32" s="165"/>
      <c r="AH32" s="165"/>
    </row>
    <row r="33" spans="1:34">
      <c r="A33" s="260" t="s">
        <v>45</v>
      </c>
      <c r="B33" s="111"/>
      <c r="C33" s="294">
        <v>0</v>
      </c>
      <c r="D33" s="295">
        <f t="shared" si="0"/>
        <v>0</v>
      </c>
      <c r="E33" s="296">
        <f t="shared" si="16"/>
        <v>0</v>
      </c>
      <c r="F33" s="266"/>
      <c r="G33" s="294">
        <v>0</v>
      </c>
      <c r="H33" s="295">
        <f t="shared" si="1"/>
        <v>0</v>
      </c>
      <c r="I33" s="296">
        <f t="shared" si="17"/>
        <v>0</v>
      </c>
      <c r="J33" s="266"/>
      <c r="K33" s="294">
        <v>0</v>
      </c>
      <c r="L33" s="295">
        <f t="shared" si="2"/>
        <v>0</v>
      </c>
      <c r="M33" s="300">
        <f t="shared" si="18"/>
        <v>0</v>
      </c>
      <c r="N33" s="52"/>
      <c r="O33" s="50"/>
      <c r="P33" s="53"/>
      <c r="Q33" s="50"/>
      <c r="R33" s="53"/>
      <c r="S33" s="51"/>
      <c r="T33" s="86"/>
      <c r="U33" s="165"/>
      <c r="V33" s="402"/>
      <c r="W33" s="402"/>
      <c r="X33" s="395"/>
      <c r="Y33" s="409" t="s">
        <v>485</v>
      </c>
      <c r="Z33" s="410">
        <f>Z26+Z31</f>
        <v>112.42762681159419</v>
      </c>
      <c r="AA33" s="79"/>
      <c r="AB33" s="165"/>
      <c r="AC33" s="165"/>
      <c r="AD33" s="165"/>
      <c r="AE33" s="165"/>
      <c r="AF33" s="165"/>
      <c r="AG33" s="165"/>
      <c r="AH33" s="165"/>
    </row>
    <row r="34" spans="1:34">
      <c r="A34" s="260" t="s">
        <v>282</v>
      </c>
      <c r="B34" s="111"/>
      <c r="C34" s="294">
        <v>0</v>
      </c>
      <c r="D34" s="295">
        <f t="shared" si="0"/>
        <v>0</v>
      </c>
      <c r="E34" s="296">
        <f t="shared" si="16"/>
        <v>0</v>
      </c>
      <c r="F34" s="266"/>
      <c r="G34" s="294">
        <v>0</v>
      </c>
      <c r="H34" s="295">
        <f t="shared" si="1"/>
        <v>0</v>
      </c>
      <c r="I34" s="296">
        <f t="shared" si="17"/>
        <v>0</v>
      </c>
      <c r="J34" s="266"/>
      <c r="K34" s="294">
        <v>0</v>
      </c>
      <c r="L34" s="295">
        <f t="shared" si="2"/>
        <v>0</v>
      </c>
      <c r="M34" s="300">
        <f t="shared" si="18"/>
        <v>0</v>
      </c>
      <c r="N34" s="59"/>
      <c r="O34" s="50"/>
      <c r="P34" s="60"/>
      <c r="Q34" s="50"/>
      <c r="R34" s="60"/>
      <c r="S34" s="51"/>
      <c r="T34" s="86"/>
      <c r="U34" s="165" t="s">
        <v>330</v>
      </c>
      <c r="V34" s="395"/>
      <c r="W34" s="395"/>
      <c r="X34" s="395"/>
      <c r="Y34" s="395"/>
      <c r="Z34" s="395"/>
      <c r="AA34" s="79"/>
      <c r="AB34" s="165"/>
      <c r="AC34" s="165"/>
      <c r="AD34" s="165"/>
      <c r="AE34" s="165"/>
      <c r="AF34" s="165"/>
      <c r="AG34" s="165"/>
      <c r="AH34" s="165"/>
    </row>
    <row r="35" spans="1:34">
      <c r="A35" s="260" t="s">
        <v>51</v>
      </c>
      <c r="B35" s="111"/>
      <c r="C35" s="294">
        <v>0</v>
      </c>
      <c r="D35" s="295">
        <f t="shared" si="0"/>
        <v>0</v>
      </c>
      <c r="E35" s="296">
        <f t="shared" si="16"/>
        <v>0</v>
      </c>
      <c r="F35" s="266"/>
      <c r="G35" s="294">
        <v>0</v>
      </c>
      <c r="H35" s="295">
        <f t="shared" si="1"/>
        <v>0</v>
      </c>
      <c r="I35" s="296">
        <f t="shared" si="17"/>
        <v>0</v>
      </c>
      <c r="J35" s="266"/>
      <c r="K35" s="294">
        <v>0</v>
      </c>
      <c r="L35" s="295">
        <f t="shared" si="2"/>
        <v>0</v>
      </c>
      <c r="M35" s="300">
        <f t="shared" si="18"/>
        <v>0</v>
      </c>
      <c r="N35" s="59" t="e">
        <f>#REF!</f>
        <v>#REF!</v>
      </c>
      <c r="O35" s="50" t="e">
        <f>N35*$C$11</f>
        <v>#REF!</v>
      </c>
      <c r="P35" s="60" t="e">
        <f>#REF!</f>
        <v>#REF!</v>
      </c>
      <c r="Q35" s="50" t="e">
        <f>P35*$C$11</f>
        <v>#REF!</v>
      </c>
      <c r="R35" s="60" t="e">
        <f>#REF!</f>
        <v>#REF!</v>
      </c>
      <c r="S35" s="51" t="e">
        <f>R35*$C$11</f>
        <v>#REF!</v>
      </c>
      <c r="T35" s="86"/>
      <c r="U35" s="165" t="s">
        <v>0</v>
      </c>
      <c r="V35" s="395" t="s">
        <v>331</v>
      </c>
      <c r="W35" s="395" t="s">
        <v>334</v>
      </c>
      <c r="X35" s="395">
        <v>0.28000000000000003</v>
      </c>
      <c r="Y35" s="395"/>
      <c r="Z35" s="395"/>
      <c r="AB35" s="165"/>
      <c r="AC35" s="165"/>
      <c r="AD35" s="165"/>
      <c r="AE35" s="165"/>
      <c r="AF35" s="165"/>
      <c r="AG35" s="165"/>
      <c r="AH35" s="165"/>
    </row>
    <row r="36" spans="1:34">
      <c r="A36" s="260" t="s">
        <v>47</v>
      </c>
      <c r="B36" s="110"/>
      <c r="C36" s="298"/>
      <c r="D36" s="299">
        <f t="shared" si="0"/>
        <v>0</v>
      </c>
      <c r="E36" s="296"/>
      <c r="F36" s="266"/>
      <c r="G36" s="298"/>
      <c r="H36" s="299">
        <f t="shared" si="1"/>
        <v>0</v>
      </c>
      <c r="I36" s="296"/>
      <c r="J36" s="266"/>
      <c r="K36" s="298"/>
      <c r="L36" s="299">
        <f t="shared" si="2"/>
        <v>0</v>
      </c>
      <c r="M36" s="300"/>
      <c r="N36" s="59" t="e">
        <f>#REF!</f>
        <v>#REF!</v>
      </c>
      <c r="O36" s="50" t="e">
        <f>N36*$C$11</f>
        <v>#REF!</v>
      </c>
      <c r="P36" s="60" t="e">
        <f>#REF!</f>
        <v>#REF!</v>
      </c>
      <c r="Q36" s="50" t="e">
        <f>P36*$C$11</f>
        <v>#REF!</v>
      </c>
      <c r="R36" s="60" t="e">
        <f>#REF!</f>
        <v>#REF!</v>
      </c>
      <c r="S36" s="51" t="e">
        <f>R36*$C$11</f>
        <v>#REF!</v>
      </c>
      <c r="T36" s="86"/>
      <c r="U36" s="165" t="s">
        <v>1</v>
      </c>
      <c r="V36" s="395" t="s">
        <v>332</v>
      </c>
      <c r="W36" s="395" t="s">
        <v>334</v>
      </c>
      <c r="X36" s="395">
        <v>0.46</v>
      </c>
      <c r="Y36" s="395"/>
      <c r="Z36" s="395"/>
      <c r="AB36" s="165"/>
      <c r="AC36" s="165"/>
      <c r="AD36" s="165"/>
      <c r="AE36" s="165"/>
      <c r="AF36" s="165"/>
      <c r="AG36" s="165"/>
      <c r="AH36" s="165"/>
    </row>
    <row r="37" spans="1:34">
      <c r="A37" s="314" t="s">
        <v>48</v>
      </c>
      <c r="B37" s="236"/>
      <c r="C37" s="294">
        <v>0</v>
      </c>
      <c r="D37" s="295">
        <f t="shared" si="0"/>
        <v>0</v>
      </c>
      <c r="E37" s="296">
        <f>C37*$C$11</f>
        <v>0</v>
      </c>
      <c r="F37" s="266"/>
      <c r="G37" s="294">
        <v>0</v>
      </c>
      <c r="H37" s="295">
        <f t="shared" si="1"/>
        <v>0</v>
      </c>
      <c r="I37" s="296">
        <f t="shared" ref="I37:I54" si="19">G37*$G$11</f>
        <v>0</v>
      </c>
      <c r="J37" s="266"/>
      <c r="K37" s="294">
        <v>0</v>
      </c>
      <c r="L37" s="295">
        <f t="shared" si="2"/>
        <v>0</v>
      </c>
      <c r="M37" s="300">
        <f t="shared" ref="M37:M59" si="20">K37*$K$11</f>
        <v>0</v>
      </c>
      <c r="N37" s="52">
        <v>0</v>
      </c>
      <c r="O37" s="50">
        <f>N37*$C$11</f>
        <v>0</v>
      </c>
      <c r="P37" s="53">
        <v>0</v>
      </c>
      <c r="Q37" s="50">
        <f>P37*$C$11</f>
        <v>0</v>
      </c>
      <c r="R37" s="53">
        <v>0</v>
      </c>
      <c r="S37" s="51">
        <f>R37*$C$11</f>
        <v>0</v>
      </c>
      <c r="T37" s="86"/>
      <c r="U37" s="165" t="s">
        <v>2</v>
      </c>
      <c r="V37" s="395" t="s">
        <v>333</v>
      </c>
      <c r="W37" s="395" t="s">
        <v>334</v>
      </c>
      <c r="X37" s="403">
        <v>0.6</v>
      </c>
      <c r="Y37" s="395"/>
      <c r="Z37" s="395"/>
      <c r="AB37" s="165"/>
      <c r="AC37" s="165"/>
      <c r="AD37" s="165"/>
      <c r="AE37" s="165"/>
      <c r="AF37" s="165"/>
      <c r="AG37" s="165"/>
      <c r="AH37" s="165"/>
    </row>
    <row r="38" spans="1:34">
      <c r="A38" s="314" t="s">
        <v>49</v>
      </c>
      <c r="B38" s="236"/>
      <c r="C38" s="294">
        <v>0</v>
      </c>
      <c r="D38" s="295">
        <f t="shared" si="0"/>
        <v>0</v>
      </c>
      <c r="E38" s="296">
        <f>C38*$C$11</f>
        <v>0</v>
      </c>
      <c r="F38" s="266"/>
      <c r="G38" s="294">
        <v>0</v>
      </c>
      <c r="H38" s="295">
        <f t="shared" si="1"/>
        <v>0</v>
      </c>
      <c r="I38" s="296">
        <f t="shared" si="19"/>
        <v>0</v>
      </c>
      <c r="J38" s="266"/>
      <c r="K38" s="294">
        <v>0</v>
      </c>
      <c r="L38" s="295">
        <f t="shared" si="2"/>
        <v>0</v>
      </c>
      <c r="M38" s="300">
        <f t="shared" si="20"/>
        <v>0</v>
      </c>
      <c r="N38" s="59"/>
      <c r="O38" s="50"/>
      <c r="P38" s="60"/>
      <c r="Q38" s="50"/>
      <c r="R38" s="60"/>
      <c r="S38" s="51"/>
      <c r="T38" s="86"/>
      <c r="U38" s="165"/>
      <c r="V38" s="395"/>
      <c r="W38" s="395"/>
      <c r="X38" s="395"/>
      <c r="Y38" s="395"/>
      <c r="Z38" s="395"/>
    </row>
    <row r="39" spans="1:34">
      <c r="A39" s="260" t="s">
        <v>50</v>
      </c>
      <c r="B39" s="110"/>
      <c r="C39" s="301"/>
      <c r="D39" s="299">
        <f t="shared" si="0"/>
        <v>0</v>
      </c>
      <c r="E39" s="296"/>
      <c r="F39" s="266"/>
      <c r="G39" s="301"/>
      <c r="H39" s="299">
        <f t="shared" si="1"/>
        <v>0</v>
      </c>
      <c r="I39" s="296"/>
      <c r="J39" s="266"/>
      <c r="K39" s="301"/>
      <c r="L39" s="299">
        <f t="shared" si="2"/>
        <v>0</v>
      </c>
      <c r="M39" s="300"/>
      <c r="N39" s="59" t="e">
        <f>#REF!</f>
        <v>#REF!</v>
      </c>
      <c r="O39" s="50" t="e">
        <f>N39*$C$11</f>
        <v>#REF!</v>
      </c>
      <c r="P39" s="60" t="e">
        <f>#REF!</f>
        <v>#REF!</v>
      </c>
      <c r="Q39" s="50" t="e">
        <f>P39*$C$11</f>
        <v>#REF!</v>
      </c>
      <c r="R39" s="60" t="e">
        <f>#REF!</f>
        <v>#REF!</v>
      </c>
      <c r="S39" s="51" t="e">
        <f>R39*$C$11</f>
        <v>#REF!</v>
      </c>
      <c r="T39" s="86"/>
      <c r="U39" s="165"/>
      <c r="V39" s="395"/>
      <c r="W39" s="395"/>
      <c r="X39" s="395"/>
      <c r="Y39" s="395"/>
      <c r="Z39" s="395"/>
      <c r="AB39" s="23" t="s">
        <v>413</v>
      </c>
      <c r="AC39" s="164">
        <f>2000*(V42/100)</f>
        <v>360</v>
      </c>
      <c r="AD39" s="164">
        <f>2000*(W42/100)</f>
        <v>920</v>
      </c>
      <c r="AE39" s="164"/>
      <c r="AF39" s="84">
        <f>SUM(AC39:AD39)</f>
        <v>1280</v>
      </c>
    </row>
    <row r="40" spans="1:34">
      <c r="A40" s="315" t="s">
        <v>283</v>
      </c>
      <c r="B40" s="237"/>
      <c r="C40" s="294">
        <v>0</v>
      </c>
      <c r="D40" s="295">
        <f t="shared" si="0"/>
        <v>0</v>
      </c>
      <c r="E40" s="296">
        <f>C40*$C$11</f>
        <v>0</v>
      </c>
      <c r="F40" s="266"/>
      <c r="G40" s="294">
        <v>0</v>
      </c>
      <c r="H40" s="295">
        <f t="shared" si="1"/>
        <v>0</v>
      </c>
      <c r="I40" s="296">
        <f t="shared" si="19"/>
        <v>0</v>
      </c>
      <c r="J40" s="266"/>
      <c r="K40" s="294">
        <v>0</v>
      </c>
      <c r="L40" s="295">
        <f t="shared" si="2"/>
        <v>0</v>
      </c>
      <c r="M40" s="300">
        <f t="shared" si="20"/>
        <v>0</v>
      </c>
      <c r="N40" s="59" t="e">
        <f>#REF!</f>
        <v>#REF!</v>
      </c>
      <c r="O40" s="50" t="e">
        <f>N40*$C$11</f>
        <v>#REF!</v>
      </c>
      <c r="P40" s="60" t="e">
        <f>#REF!</f>
        <v>#REF!</v>
      </c>
      <c r="Q40" s="50" t="e">
        <f>P40*$C$11</f>
        <v>#REF!</v>
      </c>
      <c r="R40" s="60" t="e">
        <f>#REF!</f>
        <v>#REF!</v>
      </c>
      <c r="S40" s="51" t="e">
        <f>R40*$C$11</f>
        <v>#REF!</v>
      </c>
      <c r="T40" s="86"/>
      <c r="U40" s="484" t="s">
        <v>415</v>
      </c>
      <c r="V40" s="485"/>
      <c r="W40" s="485"/>
      <c r="X40" s="485"/>
      <c r="Y40" s="485"/>
      <c r="Z40" s="486"/>
      <c r="AB40" s="23" t="s">
        <v>414</v>
      </c>
      <c r="AC40" s="84">
        <f>AC39/(AC39+AD39)</f>
        <v>0.28125</v>
      </c>
      <c r="AD40" s="84">
        <f>AD39/(AC39+AD39)</f>
        <v>0.71875</v>
      </c>
      <c r="AE40" s="84"/>
      <c r="AF40" s="84">
        <f>SUM(AC40:AD40)</f>
        <v>1</v>
      </c>
    </row>
    <row r="41" spans="1:34">
      <c r="A41" s="315" t="s">
        <v>284</v>
      </c>
      <c r="B41" s="237"/>
      <c r="C41" s="294">
        <v>0</v>
      </c>
      <c r="D41" s="295">
        <f t="shared" si="0"/>
        <v>0</v>
      </c>
      <c r="E41" s="296">
        <f>C41*$C$11</f>
        <v>0</v>
      </c>
      <c r="F41" s="266"/>
      <c r="G41" s="294">
        <v>0</v>
      </c>
      <c r="H41" s="295">
        <f t="shared" si="1"/>
        <v>0</v>
      </c>
      <c r="I41" s="296">
        <f t="shared" si="19"/>
        <v>0</v>
      </c>
      <c r="J41" s="266"/>
      <c r="K41" s="294">
        <v>0</v>
      </c>
      <c r="L41" s="295">
        <f t="shared" si="2"/>
        <v>0</v>
      </c>
      <c r="M41" s="300">
        <f t="shared" si="20"/>
        <v>0</v>
      </c>
      <c r="N41" s="59" t="e">
        <f>#REF!</f>
        <v>#REF!</v>
      </c>
      <c r="O41" s="50" t="e">
        <f>N41*$C$11</f>
        <v>#REF!</v>
      </c>
      <c r="P41" s="60" t="e">
        <f>#REF!</f>
        <v>#REF!</v>
      </c>
      <c r="Q41" s="50" t="e">
        <f>P41*$C$11</f>
        <v>#REF!</v>
      </c>
      <c r="R41" s="60" t="e">
        <f>#REF!</f>
        <v>#REF!</v>
      </c>
      <c r="S41" s="51" t="e">
        <f>R41*$C$11</f>
        <v>#REF!</v>
      </c>
      <c r="T41" s="86"/>
      <c r="U41" s="165"/>
      <c r="V41" s="395" t="s">
        <v>55</v>
      </c>
      <c r="W41" s="395" t="s">
        <v>56</v>
      </c>
      <c r="X41" s="395" t="s">
        <v>412</v>
      </c>
      <c r="Y41" s="395"/>
      <c r="Z41" s="395"/>
    </row>
    <row r="42" spans="1:34">
      <c r="A42" s="260" t="s">
        <v>42</v>
      </c>
      <c r="B42" s="110"/>
      <c r="C42" s="298"/>
      <c r="D42" s="299">
        <f t="shared" si="0"/>
        <v>0</v>
      </c>
      <c r="E42" s="296"/>
      <c r="F42" s="266"/>
      <c r="G42" s="298"/>
      <c r="H42" s="299">
        <f t="shared" si="1"/>
        <v>0</v>
      </c>
      <c r="I42" s="296"/>
      <c r="J42" s="266"/>
      <c r="K42" s="298"/>
      <c r="L42" s="299">
        <f t="shared" si="2"/>
        <v>0</v>
      </c>
      <c r="M42" s="300"/>
      <c r="N42" s="59"/>
      <c r="O42" s="50"/>
      <c r="P42" s="60"/>
      <c r="Q42" s="50"/>
      <c r="R42" s="60"/>
      <c r="S42" s="51"/>
      <c r="T42" s="86"/>
      <c r="U42" s="165"/>
      <c r="V42" s="397">
        <v>18</v>
      </c>
      <c r="W42" s="397">
        <v>46</v>
      </c>
      <c r="X42" s="404">
        <v>505</v>
      </c>
      <c r="Y42" s="395"/>
      <c r="Z42" s="395"/>
    </row>
    <row r="43" spans="1:34">
      <c r="A43" s="314" t="s">
        <v>43</v>
      </c>
      <c r="B43" s="236"/>
      <c r="C43" s="294">
        <v>0</v>
      </c>
      <c r="D43" s="295">
        <f t="shared" si="0"/>
        <v>0</v>
      </c>
      <c r="E43" s="296">
        <f t="shared" ref="E43:E48" si="21">C43*$C$11</f>
        <v>0</v>
      </c>
      <c r="F43" s="266"/>
      <c r="G43" s="294">
        <v>0</v>
      </c>
      <c r="H43" s="295">
        <f t="shared" si="1"/>
        <v>0</v>
      </c>
      <c r="I43" s="296">
        <f t="shared" si="19"/>
        <v>0</v>
      </c>
      <c r="J43" s="266"/>
      <c r="K43" s="294">
        <v>0</v>
      </c>
      <c r="L43" s="295">
        <f t="shared" si="2"/>
        <v>0</v>
      </c>
      <c r="M43" s="300">
        <f t="shared" si="20"/>
        <v>0</v>
      </c>
      <c r="N43" s="59" t="e">
        <f>#REF!</f>
        <v>#REF!</v>
      </c>
      <c r="O43" s="50" t="e">
        <f t="shared" ref="O43:O49" si="22">N43*$C$11</f>
        <v>#REF!</v>
      </c>
      <c r="P43" s="60" t="e">
        <f>#REF!</f>
        <v>#REF!</v>
      </c>
      <c r="Q43" s="50" t="e">
        <f t="shared" ref="Q43:Q49" si="23">P43*$C$11</f>
        <v>#REF!</v>
      </c>
      <c r="R43" s="60" t="e">
        <f>#REF!</f>
        <v>#REF!</v>
      </c>
      <c r="S43" s="51" t="e">
        <f t="shared" ref="S43:S49" si="24">R43*$C$11</f>
        <v>#REF!</v>
      </c>
      <c r="T43" s="86"/>
      <c r="U43" s="165" t="s">
        <v>327</v>
      </c>
      <c r="V43" s="398">
        <v>0.4</v>
      </c>
      <c r="W43" s="405">
        <f>W44/AD39</f>
        <v>0.3923913043478261</v>
      </c>
      <c r="X43" s="402"/>
      <c r="Y43" s="395"/>
      <c r="Z43" s="395"/>
    </row>
    <row r="44" spans="1:34">
      <c r="A44" s="314" t="s">
        <v>44</v>
      </c>
      <c r="B44" s="236"/>
      <c r="C44" s="294">
        <v>0</v>
      </c>
      <c r="D44" s="295">
        <f t="shared" si="0"/>
        <v>0</v>
      </c>
      <c r="E44" s="296">
        <f t="shared" si="21"/>
        <v>0</v>
      </c>
      <c r="F44" s="266"/>
      <c r="G44" s="294">
        <v>0</v>
      </c>
      <c r="H44" s="295">
        <f t="shared" si="1"/>
        <v>0</v>
      </c>
      <c r="I44" s="296">
        <f t="shared" si="19"/>
        <v>0</v>
      </c>
      <c r="J44" s="266"/>
      <c r="K44" s="294">
        <v>0</v>
      </c>
      <c r="L44" s="295">
        <f t="shared" si="2"/>
        <v>0</v>
      </c>
      <c r="M44" s="300">
        <f t="shared" si="20"/>
        <v>0</v>
      </c>
      <c r="N44" s="59" t="e">
        <f>#REF!</f>
        <v>#REF!</v>
      </c>
      <c r="O44" s="50" t="e">
        <f t="shared" si="22"/>
        <v>#REF!</v>
      </c>
      <c r="P44" s="60" t="e">
        <f>#REF!</f>
        <v>#REF!</v>
      </c>
      <c r="Q44" s="50" t="e">
        <f t="shared" si="23"/>
        <v>#REF!</v>
      </c>
      <c r="R44" s="60" t="e">
        <f>#REF!</f>
        <v>#REF!</v>
      </c>
      <c r="S44" s="51" t="e">
        <f t="shared" si="24"/>
        <v>#REF!</v>
      </c>
      <c r="T44" s="86"/>
      <c r="U44" s="165" t="s">
        <v>326</v>
      </c>
      <c r="V44" s="405">
        <f>AC39*V43</f>
        <v>144</v>
      </c>
      <c r="W44" s="405">
        <f>X42-V44</f>
        <v>361</v>
      </c>
      <c r="X44" s="405">
        <f>SUM(V44:W44)</f>
        <v>505</v>
      </c>
      <c r="Y44" s="402"/>
      <c r="Z44" s="402"/>
    </row>
    <row r="45" spans="1:34">
      <c r="A45" s="314" t="s">
        <v>187</v>
      </c>
      <c r="B45" s="236"/>
      <c r="C45" s="294">
        <v>0</v>
      </c>
      <c r="D45" s="295">
        <f t="shared" si="0"/>
        <v>0</v>
      </c>
      <c r="E45" s="296">
        <f t="shared" si="21"/>
        <v>0</v>
      </c>
      <c r="F45" s="266"/>
      <c r="G45" s="294">
        <v>0</v>
      </c>
      <c r="H45" s="295">
        <f t="shared" si="1"/>
        <v>0</v>
      </c>
      <c r="I45" s="296">
        <f t="shared" si="19"/>
        <v>0</v>
      </c>
      <c r="J45" s="266"/>
      <c r="K45" s="294">
        <v>0</v>
      </c>
      <c r="L45" s="295">
        <f t="shared" si="2"/>
        <v>0</v>
      </c>
      <c r="M45" s="300">
        <f t="shared" si="20"/>
        <v>0</v>
      </c>
      <c r="N45" s="59" t="e">
        <f>#REF!</f>
        <v>#REF!</v>
      </c>
      <c r="O45" s="50" t="e">
        <f t="shared" si="22"/>
        <v>#REF!</v>
      </c>
      <c r="P45" s="60" t="e">
        <f>#REF!</f>
        <v>#REF!</v>
      </c>
      <c r="Q45" s="50" t="e">
        <f t="shared" si="23"/>
        <v>#REF!</v>
      </c>
      <c r="R45" s="60" t="e">
        <f>#REF!</f>
        <v>#REF!</v>
      </c>
      <c r="S45" s="51" t="e">
        <f t="shared" si="24"/>
        <v>#REF!</v>
      </c>
      <c r="T45" s="86"/>
      <c r="U45" s="23"/>
      <c r="V45" s="406"/>
      <c r="W45" s="406"/>
      <c r="X45" s="406"/>
      <c r="Y45" s="406"/>
      <c r="Z45" s="406"/>
    </row>
    <row r="46" spans="1:34">
      <c r="A46" s="260" t="s">
        <v>46</v>
      </c>
      <c r="B46" s="111"/>
      <c r="C46" s="294">
        <v>0</v>
      </c>
      <c r="D46" s="295">
        <f t="shared" si="0"/>
        <v>0</v>
      </c>
      <c r="E46" s="296">
        <f t="shared" si="21"/>
        <v>0</v>
      </c>
      <c r="F46" s="266"/>
      <c r="G46" s="294">
        <v>0</v>
      </c>
      <c r="H46" s="295">
        <f t="shared" si="1"/>
        <v>0</v>
      </c>
      <c r="I46" s="296">
        <f t="shared" si="19"/>
        <v>0</v>
      </c>
      <c r="J46" s="266"/>
      <c r="K46" s="294">
        <v>0</v>
      </c>
      <c r="L46" s="295">
        <f t="shared" si="2"/>
        <v>0</v>
      </c>
      <c r="M46" s="300">
        <f t="shared" si="20"/>
        <v>0</v>
      </c>
      <c r="N46" s="59" t="e">
        <f>#REF!</f>
        <v>#REF!</v>
      </c>
      <c r="O46" s="50" t="e">
        <f t="shared" si="22"/>
        <v>#REF!</v>
      </c>
      <c r="P46" s="60" t="e">
        <f>#REF!</f>
        <v>#REF!</v>
      </c>
      <c r="Q46" s="50" t="e">
        <f t="shared" si="23"/>
        <v>#REF!</v>
      </c>
      <c r="R46" s="60" t="e">
        <f>#REF!</f>
        <v>#REF!</v>
      </c>
      <c r="S46" s="51" t="e">
        <f t="shared" si="24"/>
        <v>#REF!</v>
      </c>
      <c r="T46" s="86"/>
      <c r="U46" s="473" t="s">
        <v>448</v>
      </c>
      <c r="V46" s="473"/>
      <c r="W46" s="473"/>
      <c r="X46" s="473"/>
      <c r="Y46" s="473"/>
      <c r="Z46" s="406"/>
    </row>
    <row r="47" spans="1:34">
      <c r="A47" s="260" t="s">
        <v>52</v>
      </c>
      <c r="B47" s="111"/>
      <c r="C47" s="294">
        <v>0</v>
      </c>
      <c r="D47" s="295">
        <f t="shared" si="0"/>
        <v>0</v>
      </c>
      <c r="E47" s="296">
        <f t="shared" si="21"/>
        <v>0</v>
      </c>
      <c r="F47" s="266"/>
      <c r="G47" s="294">
        <v>0</v>
      </c>
      <c r="H47" s="295">
        <f t="shared" si="1"/>
        <v>0</v>
      </c>
      <c r="I47" s="296">
        <f t="shared" si="19"/>
        <v>0</v>
      </c>
      <c r="J47" s="266"/>
      <c r="K47" s="294">
        <v>0</v>
      </c>
      <c r="L47" s="295">
        <f t="shared" si="2"/>
        <v>0</v>
      </c>
      <c r="M47" s="300">
        <f t="shared" si="20"/>
        <v>0</v>
      </c>
      <c r="N47" s="59" t="e">
        <f>#REF!</f>
        <v>#REF!</v>
      </c>
      <c r="O47" s="50" t="e">
        <f t="shared" si="22"/>
        <v>#REF!</v>
      </c>
      <c r="P47" s="60" t="e">
        <f>#REF!</f>
        <v>#REF!</v>
      </c>
      <c r="Q47" s="50" t="e">
        <f t="shared" si="23"/>
        <v>#REF!</v>
      </c>
      <c r="R47" s="60" t="e">
        <f>#REF!</f>
        <v>#REF!</v>
      </c>
      <c r="S47" s="51" t="e">
        <f t="shared" si="24"/>
        <v>#REF!</v>
      </c>
      <c r="T47" s="86"/>
      <c r="U47" s="473"/>
      <c r="V47" s="473"/>
      <c r="W47" s="473"/>
      <c r="X47" s="473"/>
      <c r="Y47" s="473"/>
      <c r="Z47" s="406"/>
    </row>
    <row r="48" spans="1:34">
      <c r="A48" s="260" t="s">
        <v>53</v>
      </c>
      <c r="B48" s="111"/>
      <c r="C48" s="294">
        <v>0</v>
      </c>
      <c r="D48" s="295">
        <f t="shared" si="0"/>
        <v>0</v>
      </c>
      <c r="E48" s="296">
        <f t="shared" si="21"/>
        <v>0</v>
      </c>
      <c r="F48" s="266"/>
      <c r="G48" s="294">
        <v>0</v>
      </c>
      <c r="H48" s="295">
        <f t="shared" si="1"/>
        <v>0</v>
      </c>
      <c r="I48" s="296">
        <f t="shared" si="19"/>
        <v>0</v>
      </c>
      <c r="J48" s="266"/>
      <c r="K48" s="294">
        <v>0</v>
      </c>
      <c r="L48" s="295">
        <f t="shared" si="2"/>
        <v>0</v>
      </c>
      <c r="M48" s="300">
        <f t="shared" si="20"/>
        <v>0</v>
      </c>
      <c r="N48" s="59" t="e">
        <f>#REF!</f>
        <v>#REF!</v>
      </c>
      <c r="O48" s="50" t="e">
        <f t="shared" si="22"/>
        <v>#REF!</v>
      </c>
      <c r="P48" s="60" t="e">
        <f>#REF!</f>
        <v>#REF!</v>
      </c>
      <c r="Q48" s="50" t="e">
        <f t="shared" si="23"/>
        <v>#REF!</v>
      </c>
      <c r="R48" s="60" t="e">
        <f>#REF!</f>
        <v>#REF!</v>
      </c>
      <c r="S48" s="51" t="e">
        <f t="shared" si="24"/>
        <v>#REF!</v>
      </c>
      <c r="T48" s="86"/>
      <c r="U48" s="473"/>
      <c r="V48" s="473"/>
      <c r="W48" s="473"/>
      <c r="X48" s="473"/>
      <c r="Y48" s="473"/>
      <c r="Z48" s="402"/>
    </row>
    <row r="49" spans="1:30">
      <c r="A49" s="260" t="s">
        <v>54</v>
      </c>
      <c r="B49" s="110"/>
      <c r="C49" s="298"/>
      <c r="D49" s="299">
        <f t="shared" si="0"/>
        <v>0</v>
      </c>
      <c r="E49" s="296"/>
      <c r="F49" s="266"/>
      <c r="G49" s="298"/>
      <c r="H49" s="299">
        <f t="shared" si="1"/>
        <v>0</v>
      </c>
      <c r="I49" s="296"/>
      <c r="J49" s="266"/>
      <c r="K49" s="298"/>
      <c r="L49" s="299">
        <f t="shared" si="2"/>
        <v>0</v>
      </c>
      <c r="M49" s="300"/>
      <c r="N49" s="59" t="e">
        <f>#REF!</f>
        <v>#REF!</v>
      </c>
      <c r="O49" s="50" t="e">
        <f t="shared" si="22"/>
        <v>#REF!</v>
      </c>
      <c r="P49" s="60" t="e">
        <f>#REF!</f>
        <v>#REF!</v>
      </c>
      <c r="Q49" s="50" t="e">
        <f t="shared" si="23"/>
        <v>#REF!</v>
      </c>
      <c r="R49" s="60" t="e">
        <f>#REF!</f>
        <v>#REF!</v>
      </c>
      <c r="S49" s="51" t="e">
        <f t="shared" si="24"/>
        <v>#REF!</v>
      </c>
      <c r="T49" s="86"/>
      <c r="U49" s="23"/>
      <c r="V49" s="402"/>
      <c r="W49" s="402"/>
      <c r="X49" s="402"/>
      <c r="Y49" s="402"/>
      <c r="Z49" s="402"/>
    </row>
    <row r="50" spans="1:30">
      <c r="A50" s="314" t="s">
        <v>66</v>
      </c>
      <c r="B50" s="236"/>
      <c r="C50" s="294">
        <v>0</v>
      </c>
      <c r="D50" s="295">
        <f t="shared" si="0"/>
        <v>0</v>
      </c>
      <c r="E50" s="296">
        <f>C50*$C$11</f>
        <v>0</v>
      </c>
      <c r="F50" s="266"/>
      <c r="G50" s="294">
        <v>0</v>
      </c>
      <c r="H50" s="295">
        <f t="shared" si="1"/>
        <v>0</v>
      </c>
      <c r="I50" s="296">
        <f t="shared" si="19"/>
        <v>0</v>
      </c>
      <c r="J50" s="266"/>
      <c r="K50" s="294">
        <v>0</v>
      </c>
      <c r="L50" s="295">
        <f t="shared" si="2"/>
        <v>0</v>
      </c>
      <c r="M50" s="300">
        <f t="shared" si="20"/>
        <v>0</v>
      </c>
      <c r="N50" s="59"/>
      <c r="O50" s="50"/>
      <c r="P50" s="60"/>
      <c r="Q50" s="50"/>
      <c r="R50" s="60"/>
      <c r="S50" s="51"/>
      <c r="T50" s="86"/>
      <c r="U50" s="474" t="s">
        <v>417</v>
      </c>
      <c r="V50" s="474"/>
      <c r="W50" s="474"/>
      <c r="X50" s="474"/>
      <c r="Y50" s="474"/>
      <c r="Z50" s="402"/>
    </row>
    <row r="51" spans="1:30">
      <c r="A51" s="314" t="s">
        <v>67</v>
      </c>
      <c r="B51" s="236"/>
      <c r="C51" s="294">
        <v>0</v>
      </c>
      <c r="D51" s="295">
        <f t="shared" si="0"/>
        <v>0</v>
      </c>
      <c r="E51" s="296">
        <f t="shared" ref="E51:E54" si="25">C51*$C$11</f>
        <v>0</v>
      </c>
      <c r="F51" s="124"/>
      <c r="G51" s="294">
        <v>0</v>
      </c>
      <c r="H51" s="295">
        <f t="shared" si="1"/>
        <v>0</v>
      </c>
      <c r="I51" s="296">
        <f t="shared" si="19"/>
        <v>0</v>
      </c>
      <c r="J51" s="124"/>
      <c r="K51" s="294">
        <v>0</v>
      </c>
      <c r="L51" s="295">
        <f t="shared" si="2"/>
        <v>0</v>
      </c>
      <c r="M51" s="300">
        <f t="shared" si="20"/>
        <v>0</v>
      </c>
      <c r="N51" s="59" t="e">
        <f>#REF!</f>
        <v>#REF!</v>
      </c>
      <c r="O51" s="50" t="e">
        <f>N51*$C$11</f>
        <v>#REF!</v>
      </c>
      <c r="P51" s="60" t="e">
        <f>#REF!</f>
        <v>#REF!</v>
      </c>
      <c r="Q51" s="50" t="e">
        <f>P51*$C$11</f>
        <v>#REF!</v>
      </c>
      <c r="R51" s="60" t="e">
        <f>#REF!</f>
        <v>#REF!</v>
      </c>
      <c r="S51" s="51" t="e">
        <f>R51*$C$11</f>
        <v>#REF!</v>
      </c>
      <c r="T51" s="86"/>
      <c r="U51" s="474"/>
      <c r="V51" s="474"/>
      <c r="W51" s="474"/>
      <c r="X51" s="474"/>
      <c r="Y51" s="474"/>
      <c r="Z51" s="402"/>
    </row>
    <row r="52" spans="1:30">
      <c r="A52" s="260" t="s">
        <v>420</v>
      </c>
      <c r="B52" s="111"/>
      <c r="C52" s="294">
        <v>0</v>
      </c>
      <c r="D52" s="295">
        <f t="shared" si="0"/>
        <v>0</v>
      </c>
      <c r="E52" s="296">
        <f>C52*$C$11</f>
        <v>0</v>
      </c>
      <c r="F52" s="124"/>
      <c r="G52" s="294">
        <v>0</v>
      </c>
      <c r="H52" s="295">
        <f t="shared" si="1"/>
        <v>0</v>
      </c>
      <c r="I52" s="296">
        <f>G52*$G$11</f>
        <v>0</v>
      </c>
      <c r="J52" s="124"/>
      <c r="K52" s="294">
        <v>0</v>
      </c>
      <c r="L52" s="295">
        <f t="shared" si="2"/>
        <v>0</v>
      </c>
      <c r="M52" s="300">
        <f>K52*$K$11</f>
        <v>0</v>
      </c>
      <c r="N52" s="59"/>
      <c r="O52" s="50"/>
      <c r="P52" s="60"/>
      <c r="Q52" s="50"/>
      <c r="R52" s="60"/>
      <c r="S52" s="51"/>
      <c r="T52" s="86"/>
      <c r="U52" s="474"/>
      <c r="V52" s="474"/>
      <c r="W52" s="474"/>
      <c r="X52" s="474"/>
      <c r="Y52" s="474"/>
      <c r="Z52" s="402"/>
    </row>
    <row r="53" spans="1:30">
      <c r="A53" s="316" t="s">
        <v>478</v>
      </c>
      <c r="B53" s="111"/>
      <c r="C53" s="294">
        <v>0</v>
      </c>
      <c r="D53" s="295">
        <f t="shared" si="0"/>
        <v>0</v>
      </c>
      <c r="E53" s="296">
        <f t="shared" si="25"/>
        <v>0</v>
      </c>
      <c r="F53" s="266"/>
      <c r="G53" s="294">
        <v>0</v>
      </c>
      <c r="H53" s="295">
        <f t="shared" si="1"/>
        <v>0</v>
      </c>
      <c r="I53" s="296">
        <f t="shared" ref="I53" si="26">G53*$G$11</f>
        <v>0</v>
      </c>
      <c r="J53" s="266"/>
      <c r="K53" s="294">
        <v>0</v>
      </c>
      <c r="L53" s="295">
        <f t="shared" si="2"/>
        <v>0</v>
      </c>
      <c r="M53" s="300">
        <f t="shared" ref="M53" si="27">K53*$K$11</f>
        <v>0</v>
      </c>
      <c r="N53" s="59"/>
      <c r="O53" s="50"/>
      <c r="P53" s="60"/>
      <c r="Q53" s="50"/>
      <c r="R53" s="60"/>
      <c r="S53" s="51"/>
      <c r="T53" s="86"/>
    </row>
    <row r="54" spans="1:30">
      <c r="A54" s="260" t="s">
        <v>418</v>
      </c>
      <c r="B54" s="111"/>
      <c r="C54" s="294">
        <v>0</v>
      </c>
      <c r="D54" s="295">
        <f t="shared" si="0"/>
        <v>0</v>
      </c>
      <c r="E54" s="296">
        <f t="shared" si="25"/>
        <v>0</v>
      </c>
      <c r="F54" s="124"/>
      <c r="G54" s="294">
        <v>0</v>
      </c>
      <c r="H54" s="295">
        <f t="shared" si="1"/>
        <v>0</v>
      </c>
      <c r="I54" s="296">
        <f t="shared" si="19"/>
        <v>0</v>
      </c>
      <c r="J54" s="124"/>
      <c r="K54" s="294">
        <v>0</v>
      </c>
      <c r="L54" s="295">
        <f t="shared" si="2"/>
        <v>0</v>
      </c>
      <c r="M54" s="300">
        <f t="shared" si="20"/>
        <v>0</v>
      </c>
      <c r="N54" s="59"/>
      <c r="O54" s="50"/>
      <c r="P54" s="60"/>
      <c r="Q54" s="50"/>
      <c r="R54" s="60"/>
      <c r="S54" s="51"/>
      <c r="T54" s="86"/>
      <c r="AB54" s="23" t="s">
        <v>413</v>
      </c>
      <c r="AC54" s="164">
        <f>2000*(V57/100)</f>
        <v>420</v>
      </c>
      <c r="AD54" s="164">
        <f>2000*(W57/100)</f>
        <v>480</v>
      </c>
    </row>
    <row r="55" spans="1:30" ht="18.600000000000001" thickBot="1">
      <c r="A55" s="448" t="s">
        <v>524</v>
      </c>
      <c r="B55" s="113"/>
      <c r="C55" s="302">
        <f>SUM(C21:C54)</f>
        <v>0</v>
      </c>
      <c r="D55" s="303"/>
      <c r="E55" s="304">
        <f>SUM(E21:E54)</f>
        <v>0</v>
      </c>
      <c r="F55" s="305"/>
      <c r="G55" s="302">
        <f>SUM(G21:G54)</f>
        <v>0</v>
      </c>
      <c r="H55" s="303"/>
      <c r="I55" s="304">
        <f>SUM(I21:I54)</f>
        <v>0</v>
      </c>
      <c r="J55" s="305"/>
      <c r="K55" s="302">
        <f>SUM(K21:K54)</f>
        <v>0</v>
      </c>
      <c r="L55" s="303"/>
      <c r="M55" s="306">
        <f>SUM(M21:M54)</f>
        <v>0</v>
      </c>
      <c r="N55" s="59"/>
      <c r="O55" s="50"/>
      <c r="P55" s="60"/>
      <c r="Q55" s="50"/>
      <c r="R55" s="60"/>
      <c r="S55" s="51"/>
      <c r="T55" s="86"/>
      <c r="U55" s="484" t="s">
        <v>500</v>
      </c>
      <c r="V55" s="485"/>
      <c r="W55" s="485"/>
      <c r="X55" s="485"/>
      <c r="Y55" s="485"/>
      <c r="Z55" s="486"/>
      <c r="AB55" s="23" t="s">
        <v>414</v>
      </c>
      <c r="AC55" s="84">
        <f>AC54/(AC54+AD54)</f>
        <v>0.46666666666666667</v>
      </c>
      <c r="AD55" s="84">
        <f>AD54/(AC54+AD54)</f>
        <v>0.53333333333333333</v>
      </c>
    </row>
    <row r="56" spans="1:30" ht="18.600000000000001" thickTop="1">
      <c r="A56" s="441" t="s">
        <v>511</v>
      </c>
      <c r="B56" s="114"/>
      <c r="C56" s="307">
        <f>C17-C55</f>
        <v>0</v>
      </c>
      <c r="D56" s="308"/>
      <c r="E56" s="309">
        <f>C56*C11</f>
        <v>0</v>
      </c>
      <c r="F56" s="310"/>
      <c r="G56" s="307">
        <f>G17-G55</f>
        <v>0</v>
      </c>
      <c r="H56" s="308"/>
      <c r="I56" s="309">
        <f>G56*G11</f>
        <v>0</v>
      </c>
      <c r="J56" s="310"/>
      <c r="K56" s="307">
        <f>K17-K55</f>
        <v>0</v>
      </c>
      <c r="L56" s="308"/>
      <c r="M56" s="311">
        <f>K56*K11</f>
        <v>0</v>
      </c>
      <c r="N56" s="52"/>
      <c r="O56" s="50"/>
      <c r="P56" s="53"/>
      <c r="Q56" s="50"/>
      <c r="R56" s="53"/>
      <c r="S56" s="51"/>
      <c r="T56" s="19"/>
      <c r="U56" s="165"/>
      <c r="V56" s="415" t="s">
        <v>55</v>
      </c>
      <c r="W56" s="415" t="s">
        <v>58</v>
      </c>
      <c r="X56" s="415" t="s">
        <v>412</v>
      </c>
      <c r="Y56" s="415"/>
      <c r="Z56" s="415"/>
    </row>
    <row r="57" spans="1:30" ht="16.5" customHeight="1">
      <c r="A57" s="442" t="s">
        <v>512</v>
      </c>
      <c r="B57" s="105"/>
      <c r="C57" s="126"/>
      <c r="D57" s="127"/>
      <c r="E57" s="117"/>
      <c r="F57" s="116"/>
      <c r="G57" s="126"/>
      <c r="H57" s="118"/>
      <c r="I57" s="117"/>
      <c r="J57" s="116"/>
      <c r="K57" s="126"/>
      <c r="L57" s="118"/>
      <c r="M57" s="115"/>
      <c r="N57" s="52"/>
      <c r="O57" s="50"/>
      <c r="P57" s="53"/>
      <c r="Q57" s="50"/>
      <c r="R57" s="53"/>
      <c r="S57" s="51"/>
      <c r="T57" s="19"/>
      <c r="U57" s="165"/>
      <c r="V57" s="397">
        <v>21</v>
      </c>
      <c r="W57" s="397">
        <v>24</v>
      </c>
      <c r="X57" s="404">
        <v>325</v>
      </c>
      <c r="Y57" s="415"/>
      <c r="Z57" s="415"/>
    </row>
    <row r="58" spans="1:30">
      <c r="A58" s="346" t="s">
        <v>514</v>
      </c>
      <c r="B58" s="105"/>
      <c r="C58" s="290" t="s">
        <v>38</v>
      </c>
      <c r="D58" s="291"/>
      <c r="E58" s="292" t="s">
        <v>320</v>
      </c>
      <c r="F58" s="284"/>
      <c r="G58" s="290" t="s">
        <v>38</v>
      </c>
      <c r="H58" s="291"/>
      <c r="I58" s="292" t="s">
        <v>320</v>
      </c>
      <c r="J58" s="284"/>
      <c r="K58" s="290" t="s">
        <v>38</v>
      </c>
      <c r="L58" s="291"/>
      <c r="M58" s="293" t="s">
        <v>320</v>
      </c>
      <c r="N58" s="59" t="e">
        <f>#REF!</f>
        <v>#REF!</v>
      </c>
      <c r="O58" s="50" t="e">
        <f>N58*$C$11</f>
        <v>#REF!</v>
      </c>
      <c r="P58" s="60" t="e">
        <f>#REF!</f>
        <v>#REF!</v>
      </c>
      <c r="Q58" s="50" t="e">
        <f>P58*$C$11</f>
        <v>#REF!</v>
      </c>
      <c r="R58" s="60" t="e">
        <f>#REF!</f>
        <v>#REF!</v>
      </c>
      <c r="S58" s="51" t="e">
        <f>R58*$C$11</f>
        <v>#REF!</v>
      </c>
      <c r="T58" s="86"/>
      <c r="U58" s="165" t="s">
        <v>327</v>
      </c>
      <c r="V58" s="398">
        <v>0.4</v>
      </c>
      <c r="W58" s="405">
        <f>W59/AD54</f>
        <v>0.32708333333333334</v>
      </c>
      <c r="X58" s="402"/>
      <c r="Y58" s="415"/>
      <c r="Z58" s="415"/>
    </row>
    <row r="59" spans="1:30">
      <c r="A59" s="317" t="s">
        <v>285</v>
      </c>
      <c r="B59" s="261"/>
      <c r="C59" s="294">
        <v>0</v>
      </c>
      <c r="D59" s="295">
        <f t="shared" ref="D59:D64" si="28">C59</f>
        <v>0</v>
      </c>
      <c r="E59" s="296">
        <f t="shared" ref="E59" si="29">C59*$C$11</f>
        <v>0</v>
      </c>
      <c r="F59" s="266"/>
      <c r="G59" s="294">
        <v>0</v>
      </c>
      <c r="H59" s="295">
        <f t="shared" ref="H59:H64" si="30">G59</f>
        <v>0</v>
      </c>
      <c r="I59" s="296">
        <f t="shared" ref="I59:I64" si="31">G59*$G$11</f>
        <v>0</v>
      </c>
      <c r="J59" s="266"/>
      <c r="K59" s="294">
        <v>0</v>
      </c>
      <c r="L59" s="295">
        <f t="shared" ref="L59:L64" si="32">K59</f>
        <v>0</v>
      </c>
      <c r="M59" s="300">
        <f t="shared" si="20"/>
        <v>0</v>
      </c>
      <c r="N59" s="59" t="e">
        <f>#REF!</f>
        <v>#REF!</v>
      </c>
      <c r="O59" s="50" t="e">
        <f>N59*$C$11</f>
        <v>#REF!</v>
      </c>
      <c r="P59" s="60" t="e">
        <f>#REF!</f>
        <v>#REF!</v>
      </c>
      <c r="Q59" s="50" t="e">
        <f>P59*$C$11</f>
        <v>#REF!</v>
      </c>
      <c r="R59" s="60" t="e">
        <f>#REF!</f>
        <v>#REF!</v>
      </c>
      <c r="S59" s="51" t="e">
        <f>R59*$C$11</f>
        <v>#REF!</v>
      </c>
      <c r="T59" s="86"/>
      <c r="U59" s="165" t="s">
        <v>326</v>
      </c>
      <c r="V59" s="405">
        <f>AC54*V58</f>
        <v>168</v>
      </c>
      <c r="W59" s="405">
        <f>X57-V59</f>
        <v>157</v>
      </c>
      <c r="X59" s="405">
        <f>SUM(V59:W59)</f>
        <v>325</v>
      </c>
      <c r="Y59" s="402"/>
      <c r="Z59" s="402"/>
    </row>
    <row r="60" spans="1:30">
      <c r="A60" s="316" t="s">
        <v>434</v>
      </c>
      <c r="B60" s="261"/>
      <c r="C60" s="294">
        <v>0</v>
      </c>
      <c r="D60" s="295">
        <f t="shared" si="28"/>
        <v>0</v>
      </c>
      <c r="E60" s="296">
        <f>C60*$C$11</f>
        <v>0</v>
      </c>
      <c r="F60" s="266"/>
      <c r="G60" s="294">
        <v>0</v>
      </c>
      <c r="H60" s="295">
        <f t="shared" si="30"/>
        <v>0</v>
      </c>
      <c r="I60" s="296">
        <f t="shared" si="31"/>
        <v>0</v>
      </c>
      <c r="J60" s="266"/>
      <c r="K60" s="294">
        <v>0</v>
      </c>
      <c r="L60" s="295">
        <f t="shared" si="32"/>
        <v>0</v>
      </c>
      <c r="M60" s="300">
        <f>K60*$K$11</f>
        <v>0</v>
      </c>
      <c r="N60" s="52"/>
      <c r="O60" s="50"/>
      <c r="P60" s="53"/>
      <c r="Q60" s="50"/>
      <c r="R60" s="53"/>
      <c r="S60" s="51"/>
      <c r="T60" s="19"/>
      <c r="U60" s="23"/>
      <c r="V60" s="406"/>
      <c r="W60" s="406"/>
      <c r="X60" s="406"/>
      <c r="Y60" s="406"/>
      <c r="Z60" s="406"/>
    </row>
    <row r="61" spans="1:30">
      <c r="A61" s="316" t="s">
        <v>188</v>
      </c>
      <c r="B61" s="261"/>
      <c r="C61" s="294">
        <v>0</v>
      </c>
      <c r="D61" s="295">
        <f t="shared" si="28"/>
        <v>0</v>
      </c>
      <c r="E61" s="296">
        <f>C61*$C$11</f>
        <v>0</v>
      </c>
      <c r="F61" s="266"/>
      <c r="G61" s="294">
        <v>0</v>
      </c>
      <c r="H61" s="295">
        <f t="shared" si="30"/>
        <v>0</v>
      </c>
      <c r="I61" s="296">
        <f t="shared" si="31"/>
        <v>0</v>
      </c>
      <c r="J61" s="266"/>
      <c r="K61" s="294">
        <v>0</v>
      </c>
      <c r="L61" s="295">
        <f t="shared" si="32"/>
        <v>0</v>
      </c>
      <c r="M61" s="300">
        <f>K61*$K$11</f>
        <v>0</v>
      </c>
      <c r="N61" s="52"/>
      <c r="O61" s="50"/>
      <c r="P61" s="53"/>
      <c r="Q61" s="50"/>
      <c r="R61" s="53"/>
      <c r="S61" s="51"/>
      <c r="T61" s="19"/>
      <c r="U61" s="473" t="s">
        <v>501</v>
      </c>
      <c r="V61" s="473"/>
      <c r="W61" s="473"/>
      <c r="X61" s="473"/>
      <c r="Y61" s="473"/>
      <c r="Z61" s="406"/>
    </row>
    <row r="62" spans="1:30">
      <c r="A62" s="316" t="s">
        <v>481</v>
      </c>
      <c r="B62" s="261"/>
      <c r="C62" s="294">
        <v>0</v>
      </c>
      <c r="D62" s="295">
        <f t="shared" ref="D62" si="33">C62</f>
        <v>0</v>
      </c>
      <c r="E62" s="296">
        <f>C62*$C$11</f>
        <v>0</v>
      </c>
      <c r="F62" s="266"/>
      <c r="G62" s="294">
        <v>0</v>
      </c>
      <c r="H62" s="295">
        <f t="shared" ref="H62" si="34">G62</f>
        <v>0</v>
      </c>
      <c r="I62" s="296">
        <f t="shared" si="31"/>
        <v>0</v>
      </c>
      <c r="J62" s="266"/>
      <c r="K62" s="294">
        <v>0</v>
      </c>
      <c r="L62" s="295">
        <f t="shared" ref="L62" si="35">K62</f>
        <v>0</v>
      </c>
      <c r="M62" s="300">
        <f>K62*$K$11</f>
        <v>0</v>
      </c>
      <c r="N62" s="82"/>
      <c r="O62" s="43"/>
      <c r="P62" s="82"/>
      <c r="Q62" s="43"/>
      <c r="R62" s="82"/>
      <c r="S62" s="83"/>
      <c r="T62" s="19"/>
      <c r="U62" s="473"/>
      <c r="V62" s="473"/>
      <c r="W62" s="473"/>
      <c r="X62" s="473"/>
      <c r="Y62" s="473"/>
      <c r="Z62" s="406"/>
    </row>
    <row r="63" spans="1:30">
      <c r="A63" s="316" t="s">
        <v>479</v>
      </c>
      <c r="B63" s="261"/>
      <c r="C63" s="294">
        <v>0</v>
      </c>
      <c r="D63" s="295">
        <f t="shared" si="28"/>
        <v>0</v>
      </c>
      <c r="E63" s="296">
        <f t="shared" ref="E63" si="36">C63*$C$11</f>
        <v>0</v>
      </c>
      <c r="F63" s="266"/>
      <c r="G63" s="294">
        <v>0</v>
      </c>
      <c r="H63" s="295">
        <f t="shared" si="30"/>
        <v>0</v>
      </c>
      <c r="I63" s="296">
        <f t="shared" si="31"/>
        <v>0</v>
      </c>
      <c r="J63" s="266"/>
      <c r="K63" s="294">
        <v>0</v>
      </c>
      <c r="L63" s="295">
        <f t="shared" si="32"/>
        <v>0</v>
      </c>
      <c r="M63" s="300">
        <f t="shared" ref="M63" si="37">K63*$K$11</f>
        <v>0</v>
      </c>
      <c r="N63" s="163"/>
      <c r="O63" s="43"/>
      <c r="P63" s="163"/>
      <c r="Q63" s="43"/>
      <c r="R63" s="163"/>
      <c r="S63" s="83"/>
      <c r="T63" s="86"/>
      <c r="U63" s="473"/>
      <c r="V63" s="473"/>
      <c r="W63" s="473"/>
      <c r="X63" s="473"/>
      <c r="Y63" s="473"/>
      <c r="Z63" s="406"/>
    </row>
    <row r="64" spans="1:30">
      <c r="A64" s="318" t="s">
        <v>418</v>
      </c>
      <c r="B64" s="261"/>
      <c r="C64" s="294">
        <v>0</v>
      </c>
      <c r="D64" s="295">
        <f t="shared" si="28"/>
        <v>0</v>
      </c>
      <c r="E64" s="296">
        <f>C64*$C$11</f>
        <v>0</v>
      </c>
      <c r="F64" s="266"/>
      <c r="G64" s="294">
        <v>0</v>
      </c>
      <c r="H64" s="295">
        <f t="shared" si="30"/>
        <v>0</v>
      </c>
      <c r="I64" s="296">
        <f t="shared" si="31"/>
        <v>0</v>
      </c>
      <c r="J64" s="266"/>
      <c r="K64" s="294">
        <v>0</v>
      </c>
      <c r="L64" s="295">
        <f t="shared" si="32"/>
        <v>0</v>
      </c>
      <c r="M64" s="300">
        <f>K64*$K$11</f>
        <v>0</v>
      </c>
      <c r="N64" s="82"/>
      <c r="O64" s="43"/>
      <c r="P64" s="82"/>
      <c r="Q64" s="43"/>
      <c r="R64" s="82"/>
      <c r="S64" s="83"/>
      <c r="T64" s="19"/>
      <c r="U64" s="473"/>
      <c r="V64" s="473"/>
      <c r="W64" s="473"/>
      <c r="X64" s="473"/>
      <c r="Y64" s="473"/>
      <c r="Z64" s="402"/>
    </row>
    <row r="65" spans="1:26">
      <c r="A65" s="447" t="s">
        <v>522</v>
      </c>
      <c r="B65" s="319"/>
      <c r="C65" s="320">
        <f>SUM(C59:C64)</f>
        <v>0</v>
      </c>
      <c r="D65" s="321"/>
      <c r="E65" s="322">
        <f>SUM(E59:E64)</f>
        <v>0</v>
      </c>
      <c r="F65" s="305"/>
      <c r="G65" s="320">
        <f>SUM(G59:G64)</f>
        <v>0</v>
      </c>
      <c r="H65" s="321"/>
      <c r="I65" s="322">
        <f>SUM(I59:I64)</f>
        <v>0</v>
      </c>
      <c r="J65" s="305"/>
      <c r="K65" s="320">
        <f>SUM(K59:K64)</f>
        <v>0</v>
      </c>
      <c r="L65" s="321"/>
      <c r="M65" s="323">
        <f>SUM(M59:M64)</f>
        <v>0</v>
      </c>
      <c r="N65" s="52"/>
      <c r="O65" s="50"/>
      <c r="P65" s="53"/>
      <c r="Q65" s="50"/>
      <c r="R65" s="53"/>
      <c r="S65" s="51"/>
      <c r="T65" s="19"/>
      <c r="U65" s="23"/>
      <c r="V65" s="402"/>
      <c r="W65" s="402"/>
      <c r="X65" s="402"/>
      <c r="Y65" s="402"/>
      <c r="Z65" s="402"/>
    </row>
    <row r="66" spans="1:26" ht="18.600000000000001" thickBot="1">
      <c r="A66" s="448" t="s">
        <v>523</v>
      </c>
      <c r="B66" s="319"/>
      <c r="C66" s="324">
        <f>C55+C65</f>
        <v>0</v>
      </c>
      <c r="D66" s="303"/>
      <c r="E66" s="304">
        <f>E55+E65</f>
        <v>0</v>
      </c>
      <c r="F66" s="305"/>
      <c r="G66" s="324">
        <f>G55+G65</f>
        <v>0</v>
      </c>
      <c r="H66" s="303"/>
      <c r="I66" s="304">
        <f>I55+I65</f>
        <v>0</v>
      </c>
      <c r="J66" s="305"/>
      <c r="K66" s="324">
        <f>K55+K65</f>
        <v>0</v>
      </c>
      <c r="L66" s="303"/>
      <c r="M66" s="325">
        <f>M55+M65</f>
        <v>0</v>
      </c>
      <c r="N66" s="52"/>
      <c r="O66" s="50"/>
      <c r="P66" s="53"/>
      <c r="Q66" s="50"/>
      <c r="R66" s="53"/>
      <c r="S66" s="51"/>
      <c r="T66" s="19"/>
      <c r="U66" s="474" t="s">
        <v>502</v>
      </c>
      <c r="V66" s="474"/>
      <c r="W66" s="474"/>
      <c r="X66" s="474"/>
      <c r="Y66" s="474"/>
      <c r="Z66" s="402"/>
    </row>
    <row r="67" spans="1:26" ht="18.600000000000001" thickTop="1">
      <c r="A67" s="437" t="s">
        <v>507</v>
      </c>
      <c r="B67" s="114"/>
      <c r="C67" s="307">
        <f>C17-C66</f>
        <v>0</v>
      </c>
      <c r="D67" s="308"/>
      <c r="E67" s="309">
        <f>C67*C11</f>
        <v>0</v>
      </c>
      <c r="F67" s="310"/>
      <c r="G67" s="307">
        <f>G17-G66</f>
        <v>0</v>
      </c>
      <c r="H67" s="308"/>
      <c r="I67" s="309">
        <f>G67*G11</f>
        <v>0</v>
      </c>
      <c r="J67" s="310"/>
      <c r="K67" s="307">
        <f>K17-K66</f>
        <v>0</v>
      </c>
      <c r="L67" s="308"/>
      <c r="M67" s="311">
        <f>K67*K11</f>
        <v>0</v>
      </c>
      <c r="U67" s="474"/>
      <c r="V67" s="474"/>
      <c r="W67" s="474"/>
      <c r="X67" s="474"/>
      <c r="Y67" s="474"/>
      <c r="Z67" s="402"/>
    </row>
    <row r="68" spans="1:26" ht="16.5" customHeight="1">
      <c r="A68" s="438" t="s">
        <v>508</v>
      </c>
      <c r="B68" s="105"/>
      <c r="C68" s="128"/>
      <c r="D68" s="129"/>
      <c r="E68" s="130"/>
      <c r="F68" s="131"/>
      <c r="G68" s="128"/>
      <c r="H68" s="132"/>
      <c r="I68" s="130"/>
      <c r="J68" s="131"/>
      <c r="K68" s="128"/>
      <c r="L68" s="132"/>
      <c r="M68" s="133"/>
      <c r="U68" s="474"/>
      <c r="V68" s="474"/>
      <c r="W68" s="474"/>
      <c r="X68" s="474"/>
      <c r="Y68" s="474"/>
      <c r="Z68" s="402"/>
    </row>
    <row r="69" spans="1:26" ht="16.5" customHeight="1">
      <c r="A69" s="510" t="s">
        <v>436</v>
      </c>
      <c r="B69" s="511"/>
      <c r="C69" s="511"/>
      <c r="D69" s="511"/>
      <c r="E69" s="511"/>
      <c r="F69" s="511"/>
      <c r="G69" s="511"/>
      <c r="H69" s="511"/>
      <c r="I69" s="511"/>
      <c r="J69" s="511"/>
      <c r="K69" s="511"/>
      <c r="L69" s="511"/>
      <c r="M69" s="512"/>
    </row>
    <row r="70" spans="1:26">
      <c r="A70" s="334" t="s">
        <v>513</v>
      </c>
      <c r="B70" s="105"/>
      <c r="C70" s="290" t="s">
        <v>38</v>
      </c>
      <c r="D70" s="291"/>
      <c r="E70" s="292" t="s">
        <v>320</v>
      </c>
      <c r="F70" s="284"/>
      <c r="G70" s="290" t="s">
        <v>38</v>
      </c>
      <c r="H70" s="291"/>
      <c r="I70" s="292" t="s">
        <v>320</v>
      </c>
      <c r="J70" s="284"/>
      <c r="K70" s="290" t="s">
        <v>38</v>
      </c>
      <c r="L70" s="291"/>
      <c r="M70" s="293" t="s">
        <v>320</v>
      </c>
      <c r="N70" s="52"/>
      <c r="O70" s="50"/>
      <c r="P70" s="53"/>
      <c r="Q70" s="50"/>
      <c r="R70" s="53"/>
      <c r="S70" s="51"/>
      <c r="T70" s="19"/>
    </row>
    <row r="71" spans="1:26">
      <c r="A71" s="316" t="s">
        <v>318</v>
      </c>
      <c r="B71" s="111"/>
      <c r="C71" s="294">
        <v>0</v>
      </c>
      <c r="D71" s="295">
        <f t="shared" ref="D71:D73" si="38">C71</f>
        <v>0</v>
      </c>
      <c r="E71" s="296">
        <f>C71*$C$11</f>
        <v>0</v>
      </c>
      <c r="F71" s="266"/>
      <c r="G71" s="294">
        <v>0</v>
      </c>
      <c r="H71" s="295">
        <f t="shared" ref="H71:H73" si="39">G71</f>
        <v>0</v>
      </c>
      <c r="I71" s="296">
        <f>G71*$G$11</f>
        <v>0</v>
      </c>
      <c r="J71" s="266"/>
      <c r="K71" s="294">
        <v>0</v>
      </c>
      <c r="L71" s="295">
        <f t="shared" ref="L71:L73" si="40">K71</f>
        <v>0</v>
      </c>
      <c r="M71" s="300">
        <f>K71*$K$11</f>
        <v>0</v>
      </c>
      <c r="N71" s="61">
        <v>0</v>
      </c>
      <c r="O71" s="50">
        <v>0</v>
      </c>
      <c r="P71" s="62">
        <v>0</v>
      </c>
      <c r="Q71" s="50">
        <v>0</v>
      </c>
      <c r="R71" s="62">
        <v>0</v>
      </c>
      <c r="S71" s="51">
        <v>0</v>
      </c>
      <c r="T71" s="86"/>
    </row>
    <row r="72" spans="1:26">
      <c r="A72" s="316" t="s">
        <v>480</v>
      </c>
      <c r="B72" s="111"/>
      <c r="C72" s="294">
        <v>0</v>
      </c>
      <c r="D72" s="295">
        <f t="shared" si="38"/>
        <v>0</v>
      </c>
      <c r="E72" s="296">
        <f>C72*$C$11</f>
        <v>0</v>
      </c>
      <c r="F72" s="124"/>
      <c r="G72" s="294">
        <v>0</v>
      </c>
      <c r="H72" s="295">
        <f t="shared" si="39"/>
        <v>0</v>
      </c>
      <c r="I72" s="296">
        <f>G72*$G$11</f>
        <v>0</v>
      </c>
      <c r="J72" s="124"/>
      <c r="K72" s="294">
        <v>0</v>
      </c>
      <c r="L72" s="295">
        <f t="shared" si="40"/>
        <v>0</v>
      </c>
      <c r="M72" s="300">
        <f>K72*$K$11</f>
        <v>0</v>
      </c>
      <c r="N72" s="61"/>
      <c r="O72" s="50"/>
      <c r="P72" s="62"/>
      <c r="Q72" s="50"/>
      <c r="R72" s="62"/>
      <c r="S72" s="51"/>
      <c r="T72" s="86"/>
    </row>
    <row r="73" spans="1:26">
      <c r="A73" s="316" t="s">
        <v>319</v>
      </c>
      <c r="B73" s="111"/>
      <c r="C73" s="294">
        <v>0</v>
      </c>
      <c r="D73" s="295">
        <f t="shared" si="38"/>
        <v>0</v>
      </c>
      <c r="E73" s="296">
        <f>C73*$C$11</f>
        <v>0</v>
      </c>
      <c r="F73" s="266"/>
      <c r="G73" s="294">
        <v>0</v>
      </c>
      <c r="H73" s="295">
        <f t="shared" si="39"/>
        <v>0</v>
      </c>
      <c r="I73" s="296">
        <f>G73*$G$11</f>
        <v>0</v>
      </c>
      <c r="J73" s="266"/>
      <c r="K73" s="294">
        <v>0</v>
      </c>
      <c r="L73" s="295">
        <f t="shared" si="40"/>
        <v>0</v>
      </c>
      <c r="M73" s="300">
        <f>K73*$K$11</f>
        <v>0</v>
      </c>
      <c r="N73" s="52"/>
      <c r="O73" s="50"/>
      <c r="P73" s="53"/>
      <c r="Q73" s="50"/>
      <c r="R73" s="53"/>
      <c r="S73" s="51"/>
      <c r="T73" s="19"/>
    </row>
    <row r="74" spans="1:26">
      <c r="A74" s="445" t="s">
        <v>520</v>
      </c>
      <c r="B74" s="113"/>
      <c r="C74" s="320">
        <f>SUM(C71:C73)</f>
        <v>0</v>
      </c>
      <c r="D74" s="326"/>
      <c r="E74" s="327">
        <f>SUM(E71:E73)</f>
        <v>0</v>
      </c>
      <c r="F74" s="305"/>
      <c r="G74" s="320">
        <f>SUM(G71:G73)</f>
        <v>0</v>
      </c>
      <c r="H74" s="326"/>
      <c r="I74" s="327">
        <f>SUM(I71:I73)</f>
        <v>0</v>
      </c>
      <c r="J74" s="305"/>
      <c r="K74" s="320">
        <f>SUM(K71:K73)</f>
        <v>0</v>
      </c>
      <c r="L74" s="326"/>
      <c r="M74" s="328">
        <f>SUM(M71:M73)</f>
        <v>0</v>
      </c>
      <c r="N74" s="82"/>
      <c r="O74" s="43"/>
      <c r="P74" s="82"/>
      <c r="Q74" s="43"/>
      <c r="R74" s="82"/>
      <c r="S74" s="83"/>
      <c r="T74" s="19"/>
    </row>
    <row r="75" spans="1:26" ht="18.600000000000001" thickBot="1">
      <c r="A75" s="446" t="s">
        <v>521</v>
      </c>
      <c r="B75" s="113"/>
      <c r="C75" s="302">
        <f>C74+C66</f>
        <v>0</v>
      </c>
      <c r="D75" s="329"/>
      <c r="E75" s="330">
        <f>C75*C11</f>
        <v>0</v>
      </c>
      <c r="F75" s="305"/>
      <c r="G75" s="302">
        <f>G74+G66</f>
        <v>0</v>
      </c>
      <c r="H75" s="329"/>
      <c r="I75" s="330">
        <f>G75*G11</f>
        <v>0</v>
      </c>
      <c r="J75" s="305"/>
      <c r="K75" s="302">
        <f>K74+K66</f>
        <v>0</v>
      </c>
      <c r="L75" s="329"/>
      <c r="M75" s="331">
        <f>K75*K11</f>
        <v>0</v>
      </c>
      <c r="N75" s="82"/>
      <c r="O75" s="43"/>
      <c r="P75" s="82"/>
      <c r="Q75" s="43"/>
      <c r="R75" s="82"/>
      <c r="S75" s="83"/>
      <c r="T75" s="19"/>
    </row>
    <row r="76" spans="1:26" ht="18.600000000000001" thickTop="1">
      <c r="A76" s="439" t="s">
        <v>509</v>
      </c>
      <c r="B76" s="189"/>
      <c r="C76" s="308">
        <f>(C17-C75)+C63</f>
        <v>0</v>
      </c>
      <c r="D76" s="308"/>
      <c r="E76" s="308">
        <f>C76*C11</f>
        <v>0</v>
      </c>
      <c r="F76" s="332"/>
      <c r="G76" s="308">
        <f>(G17-G75)+G63</f>
        <v>0</v>
      </c>
      <c r="H76" s="308"/>
      <c r="I76" s="308">
        <f>G76*G11</f>
        <v>0</v>
      </c>
      <c r="J76" s="332"/>
      <c r="K76" s="308">
        <f>(K17-K75)+K63</f>
        <v>0</v>
      </c>
      <c r="L76" s="308"/>
      <c r="M76" s="333">
        <f>K76*K11</f>
        <v>0</v>
      </c>
      <c r="N76" s="82"/>
      <c r="O76" s="43"/>
      <c r="P76" s="82"/>
      <c r="Q76" s="43"/>
      <c r="R76" s="82"/>
      <c r="S76" s="83"/>
      <c r="T76" s="19"/>
    </row>
    <row r="77" spans="1:26" ht="16.5" customHeight="1" thickBot="1">
      <c r="A77" s="440" t="s">
        <v>510</v>
      </c>
      <c r="B77" s="113"/>
      <c r="C77" s="166"/>
      <c r="D77" s="125"/>
      <c r="E77" s="167"/>
      <c r="F77" s="125"/>
      <c r="G77" s="166"/>
      <c r="H77" s="125"/>
      <c r="I77" s="167"/>
      <c r="J77" s="125"/>
      <c r="K77" s="166"/>
      <c r="L77" s="125"/>
      <c r="M77" s="168"/>
      <c r="N77" s="82"/>
      <c r="O77" s="43"/>
      <c r="P77" s="82"/>
      <c r="Q77" s="43"/>
      <c r="R77" s="82"/>
      <c r="S77" s="83"/>
      <c r="T77" s="19"/>
    </row>
    <row r="78" spans="1:26" ht="16.5" hidden="1" customHeight="1">
      <c r="A78" s="481" t="s">
        <v>437</v>
      </c>
      <c r="B78" s="482"/>
      <c r="C78" s="482"/>
      <c r="D78" s="482"/>
      <c r="E78" s="482"/>
      <c r="F78" s="482"/>
      <c r="G78" s="482"/>
      <c r="H78" s="482"/>
      <c r="I78" s="482"/>
      <c r="J78" s="482"/>
      <c r="K78" s="482"/>
      <c r="L78" s="482"/>
      <c r="M78" s="483"/>
      <c r="N78" s="82"/>
      <c r="O78" s="43"/>
      <c r="P78" s="82"/>
      <c r="Q78" s="43"/>
      <c r="R78" s="82"/>
      <c r="S78" s="83"/>
      <c r="T78" s="19"/>
    </row>
    <row r="79" spans="1:26" ht="16.5" hidden="1" customHeight="1">
      <c r="A79" s="155" t="s">
        <v>422</v>
      </c>
      <c r="B79" s="169"/>
      <c r="C79" s="170" t="s">
        <v>38</v>
      </c>
      <c r="D79" s="171"/>
      <c r="E79" s="172" t="s">
        <v>320</v>
      </c>
      <c r="F79" s="173"/>
      <c r="G79" s="170" t="s">
        <v>38</v>
      </c>
      <c r="H79" s="171"/>
      <c r="I79" s="172" t="s">
        <v>320</v>
      </c>
      <c r="J79" s="173"/>
      <c r="K79" s="170" t="s">
        <v>38</v>
      </c>
      <c r="L79" s="171"/>
      <c r="M79" s="174" t="s">
        <v>320</v>
      </c>
      <c r="N79" s="82"/>
      <c r="O79" s="43"/>
      <c r="P79" s="82"/>
      <c r="Q79" s="43"/>
      <c r="R79" s="82"/>
      <c r="S79" s="83"/>
      <c r="T79" s="19"/>
    </row>
    <row r="80" spans="1:26" ht="16.5" hidden="1" customHeight="1">
      <c r="A80" s="134" t="s">
        <v>423</v>
      </c>
      <c r="B80" s="175"/>
      <c r="C80" s="204">
        <v>37.36</v>
      </c>
      <c r="D80" s="176">
        <f t="shared" ref="D80:D81" si="41">C80</f>
        <v>37.36</v>
      </c>
      <c r="E80" s="137">
        <f>C80*$C$11</f>
        <v>0</v>
      </c>
      <c r="F80" s="136"/>
      <c r="G80" s="204">
        <v>40.4</v>
      </c>
      <c r="H80" s="177">
        <f t="shared" ref="H80:H81" si="42">G80</f>
        <v>40.4</v>
      </c>
      <c r="I80" s="137">
        <f>G80*$C$11</f>
        <v>0</v>
      </c>
      <c r="J80" s="136"/>
      <c r="K80" s="204">
        <v>19.02</v>
      </c>
      <c r="L80" s="177">
        <f t="shared" ref="L80:L81" si="43">K80</f>
        <v>19.02</v>
      </c>
      <c r="M80" s="137">
        <f>K80*$C$11</f>
        <v>0</v>
      </c>
      <c r="N80" s="82"/>
      <c r="O80" s="43"/>
      <c r="P80" s="82"/>
      <c r="Q80" s="43"/>
      <c r="R80" s="82"/>
      <c r="S80" s="83"/>
      <c r="T80" s="19"/>
    </row>
    <row r="81" spans="1:20" ht="16.5" hidden="1" customHeight="1">
      <c r="A81" s="134" t="s">
        <v>424</v>
      </c>
      <c r="B81" s="175"/>
      <c r="C81" s="204">
        <v>0</v>
      </c>
      <c r="D81" s="176">
        <f t="shared" si="41"/>
        <v>0</v>
      </c>
      <c r="E81" s="137">
        <f>C81*$C$11</f>
        <v>0</v>
      </c>
      <c r="F81" s="136"/>
      <c r="G81" s="204">
        <v>0</v>
      </c>
      <c r="H81" s="177">
        <f t="shared" si="42"/>
        <v>0</v>
      </c>
      <c r="I81" s="137">
        <f>G81*$C$11</f>
        <v>0</v>
      </c>
      <c r="J81" s="136"/>
      <c r="K81" s="204">
        <v>0</v>
      </c>
      <c r="L81" s="177">
        <f t="shared" si="43"/>
        <v>0</v>
      </c>
      <c r="M81" s="137">
        <f>K81*$C$11</f>
        <v>0</v>
      </c>
      <c r="N81" s="82"/>
      <c r="O81" s="43"/>
      <c r="P81" s="82"/>
      <c r="Q81" s="43"/>
      <c r="R81" s="82"/>
      <c r="S81" s="83"/>
      <c r="T81" s="19"/>
    </row>
    <row r="82" spans="1:20" ht="16.5" hidden="1" customHeight="1">
      <c r="A82" s="187" t="s">
        <v>425</v>
      </c>
      <c r="B82" s="178"/>
      <c r="C82" s="179">
        <f>SUM(C80:C81)</f>
        <v>37.36</v>
      </c>
      <c r="D82" s="180"/>
      <c r="E82" s="179">
        <f>SUM(E80:E81)</f>
        <v>0</v>
      </c>
      <c r="F82" s="181"/>
      <c r="G82" s="179">
        <f>SUM(G80:G81)</f>
        <v>40.4</v>
      </c>
      <c r="H82" s="180"/>
      <c r="I82" s="179">
        <f>SUM(I80:I81)</f>
        <v>0</v>
      </c>
      <c r="J82" s="181"/>
      <c r="K82" s="179">
        <f>SUM(K80:K81)</f>
        <v>19.02</v>
      </c>
      <c r="L82" s="180"/>
      <c r="M82" s="182">
        <f>SUM(M80:M81)</f>
        <v>0</v>
      </c>
      <c r="N82" s="82"/>
      <c r="O82" s="43"/>
      <c r="P82" s="82"/>
      <c r="Q82" s="43"/>
      <c r="R82" s="82"/>
      <c r="S82" s="83"/>
      <c r="T82" s="19"/>
    </row>
    <row r="83" spans="1:20" ht="16.5" hidden="1" customHeight="1" thickBot="1">
      <c r="A83" s="186" t="s">
        <v>426</v>
      </c>
      <c r="B83" s="178"/>
      <c r="C83" s="185">
        <f>C82+C75</f>
        <v>37.36</v>
      </c>
      <c r="D83" s="183"/>
      <c r="E83" s="185">
        <f>C83*C11</f>
        <v>0</v>
      </c>
      <c r="F83" s="181"/>
      <c r="G83" s="185">
        <f>G82+G75</f>
        <v>40.4</v>
      </c>
      <c r="H83" s="183"/>
      <c r="I83" s="185">
        <f>G83*G11</f>
        <v>0</v>
      </c>
      <c r="J83" s="181"/>
      <c r="K83" s="185">
        <f>K82+K75</f>
        <v>19.02</v>
      </c>
      <c r="L83" s="183"/>
      <c r="M83" s="184">
        <f>K83*K11</f>
        <v>0</v>
      </c>
      <c r="N83" s="82"/>
      <c r="O83" s="43"/>
      <c r="P83" s="82"/>
      <c r="Q83" s="43"/>
      <c r="R83" s="82"/>
      <c r="S83" s="83"/>
      <c r="T83" s="19"/>
    </row>
    <row r="84" spans="1:20" ht="16.5" hidden="1" customHeight="1" thickTop="1" thickBot="1">
      <c r="A84" s="188" t="s">
        <v>427</v>
      </c>
      <c r="B84" s="190"/>
      <c r="C84" s="191">
        <f>(C17-C83)+C63</f>
        <v>-37.36</v>
      </c>
      <c r="D84" s="191"/>
      <c r="E84" s="191">
        <f>C84*C11</f>
        <v>0</v>
      </c>
      <c r="F84" s="192"/>
      <c r="G84" s="191">
        <f>(G17-G83)+G63</f>
        <v>-40.4</v>
      </c>
      <c r="H84" s="191"/>
      <c r="I84" s="191">
        <f>G84*G11</f>
        <v>0</v>
      </c>
      <c r="J84" s="192"/>
      <c r="K84" s="191">
        <f>(K17-K83)+K63</f>
        <v>-19.02</v>
      </c>
      <c r="L84" s="191"/>
      <c r="M84" s="214">
        <f>K84*K11</f>
        <v>0</v>
      </c>
      <c r="N84" s="52"/>
      <c r="O84" s="50"/>
      <c r="P84" s="53"/>
      <c r="Q84" s="50"/>
      <c r="R84" s="53"/>
      <c r="S84" s="51"/>
      <c r="T84" s="19"/>
    </row>
    <row r="85" spans="1:20" ht="16.5" hidden="1" customHeight="1">
      <c r="A85" s="99"/>
      <c r="B85" s="92"/>
      <c r="C85" s="98"/>
      <c r="D85" s="98"/>
      <c r="E85" s="100"/>
      <c r="F85" s="98"/>
      <c r="G85" s="98"/>
      <c r="H85" s="98"/>
      <c r="I85" s="100"/>
      <c r="J85" s="98"/>
      <c r="K85" s="98"/>
      <c r="L85" s="98"/>
      <c r="M85" s="101"/>
      <c r="N85" s="58"/>
      <c r="O85" s="28"/>
      <c r="P85" s="58"/>
      <c r="Q85" s="28"/>
      <c r="R85" s="58"/>
      <c r="S85" s="29"/>
      <c r="T85" s="19"/>
    </row>
    <row r="86" spans="1:20" ht="16.5" hidden="1" customHeight="1">
      <c r="A86" s="475" t="s">
        <v>272</v>
      </c>
      <c r="B86" s="476"/>
      <c r="C86" s="476"/>
      <c r="D86" s="476"/>
      <c r="E86" s="476"/>
      <c r="F86" s="476"/>
      <c r="G86" s="476"/>
      <c r="H86" s="476"/>
      <c r="I86" s="476"/>
      <c r="J86" s="476"/>
      <c r="K86" s="476"/>
      <c r="L86" s="476"/>
      <c r="M86" s="477"/>
      <c r="N86" s="58"/>
      <c r="O86" s="28"/>
      <c r="P86" s="58"/>
      <c r="Q86" s="28"/>
      <c r="R86" s="58"/>
      <c r="S86" s="29"/>
      <c r="T86" s="19"/>
    </row>
    <row r="87" spans="1:20" ht="16.5" hidden="1" customHeight="1">
      <c r="A87" s="102"/>
      <c r="B87" s="95"/>
      <c r="C87" s="96"/>
      <c r="D87" s="478"/>
      <c r="E87" s="479"/>
      <c r="F87" s="95"/>
      <c r="G87" s="96"/>
      <c r="H87" s="478"/>
      <c r="I87" s="479"/>
      <c r="J87" s="95"/>
      <c r="K87" s="96"/>
      <c r="L87" s="478"/>
      <c r="M87" s="480"/>
      <c r="N87" s="58"/>
      <c r="O87" s="28"/>
      <c r="P87" s="58"/>
      <c r="Q87" s="28"/>
      <c r="R87" s="58"/>
      <c r="S87" s="29"/>
      <c r="T87" s="19"/>
    </row>
    <row r="88" spans="1:20" hidden="1">
      <c r="A88" s="334" t="s">
        <v>271</v>
      </c>
      <c r="B88" s="335"/>
      <c r="C88" s="336" t="e">
        <f>(C66-C53-C63-C62)/C17</f>
        <v>#DIV/0!</v>
      </c>
      <c r="D88" s="527" t="s">
        <v>275</v>
      </c>
      <c r="E88" s="527"/>
      <c r="F88" s="337"/>
      <c r="G88" s="336" t="e">
        <f>(G66-G53-G63-G62)/G17</f>
        <v>#DIV/0!</v>
      </c>
      <c r="H88" s="527" t="s">
        <v>275</v>
      </c>
      <c r="I88" s="527"/>
      <c r="J88" s="337"/>
      <c r="K88" s="336" t="e">
        <f>(K66-K53-K63-K62)/K17</f>
        <v>#DIV/0!</v>
      </c>
      <c r="L88" s="527" t="s">
        <v>275</v>
      </c>
      <c r="M88" s="528"/>
      <c r="N88" s="58"/>
      <c r="O88" s="28"/>
      <c r="P88" s="58"/>
      <c r="Q88" s="28"/>
      <c r="R88" s="58"/>
      <c r="S88" s="29"/>
      <c r="T88" s="19"/>
    </row>
    <row r="89" spans="1:20" hidden="1">
      <c r="A89" s="157"/>
      <c r="B89" s="338"/>
      <c r="C89" s="339"/>
      <c r="D89" s="529" t="s">
        <v>274</v>
      </c>
      <c r="E89" s="529"/>
      <c r="F89" s="340"/>
      <c r="G89" s="339"/>
      <c r="H89" s="529" t="s">
        <v>274</v>
      </c>
      <c r="I89" s="529"/>
      <c r="J89" s="340"/>
      <c r="K89" s="339"/>
      <c r="L89" s="529" t="s">
        <v>274</v>
      </c>
      <c r="M89" s="530"/>
      <c r="N89" s="58"/>
      <c r="O89" s="28"/>
      <c r="P89" s="58"/>
      <c r="Q89" s="28"/>
      <c r="R89" s="58"/>
      <c r="S89" s="29"/>
      <c r="T89" s="19"/>
    </row>
    <row r="90" spans="1:20" hidden="1">
      <c r="A90" s="157"/>
      <c r="B90" s="338"/>
      <c r="C90" s="341"/>
      <c r="D90" s="531" t="s">
        <v>273</v>
      </c>
      <c r="E90" s="531"/>
      <c r="F90" s="340"/>
      <c r="G90" s="342"/>
      <c r="H90" s="531" t="s">
        <v>273</v>
      </c>
      <c r="I90" s="531"/>
      <c r="J90" s="340"/>
      <c r="K90" s="342"/>
      <c r="L90" s="531" t="s">
        <v>273</v>
      </c>
      <c r="M90" s="532"/>
      <c r="N90" s="58"/>
      <c r="O90" s="28"/>
      <c r="P90" s="58"/>
      <c r="Q90" s="28"/>
      <c r="R90" s="58"/>
      <c r="S90" s="29"/>
      <c r="T90" s="19"/>
    </row>
    <row r="91" spans="1:20" hidden="1">
      <c r="A91" s="157"/>
      <c r="B91" s="338"/>
      <c r="C91" s="341"/>
      <c r="D91" s="343"/>
      <c r="E91" s="344"/>
      <c r="F91" s="340"/>
      <c r="G91" s="342"/>
      <c r="H91" s="343"/>
      <c r="I91" s="344"/>
      <c r="J91" s="340"/>
      <c r="K91" s="342"/>
      <c r="L91" s="343"/>
      <c r="M91" s="345"/>
      <c r="N91" s="58"/>
      <c r="O91" s="28"/>
      <c r="P91" s="58"/>
      <c r="Q91" s="28"/>
      <c r="R91" s="58"/>
      <c r="S91" s="29"/>
      <c r="T91" s="19"/>
    </row>
    <row r="92" spans="1:20" hidden="1">
      <c r="A92" s="346" t="s">
        <v>438</v>
      </c>
      <c r="B92" s="347"/>
      <c r="C92" s="348" t="e">
        <f>C63/C17</f>
        <v>#DIV/0!</v>
      </c>
      <c r="D92" s="469" t="s">
        <v>439</v>
      </c>
      <c r="E92" s="469"/>
      <c r="F92" s="349"/>
      <c r="G92" s="348" t="e">
        <f>G63/G17</f>
        <v>#DIV/0!</v>
      </c>
      <c r="H92" s="469" t="s">
        <v>439</v>
      </c>
      <c r="I92" s="469"/>
      <c r="J92" s="349"/>
      <c r="K92" s="348" t="e">
        <f>K63/K17</f>
        <v>#DIV/0!</v>
      </c>
      <c r="L92" s="469" t="s">
        <v>439</v>
      </c>
      <c r="M92" s="470"/>
      <c r="N92" s="58"/>
      <c r="O92" s="28"/>
      <c r="P92" s="58"/>
      <c r="Q92" s="28"/>
      <c r="R92" s="58"/>
      <c r="S92" s="29"/>
      <c r="T92" s="19"/>
    </row>
    <row r="93" spans="1:20" hidden="1">
      <c r="A93" s="350"/>
      <c r="B93" s="351"/>
      <c r="C93" s="352"/>
      <c r="D93" s="471" t="s">
        <v>440</v>
      </c>
      <c r="E93" s="471"/>
      <c r="F93" s="353"/>
      <c r="G93" s="352"/>
      <c r="H93" s="471" t="s">
        <v>440</v>
      </c>
      <c r="I93" s="471"/>
      <c r="J93" s="353"/>
      <c r="K93" s="352"/>
      <c r="L93" s="471" t="s">
        <v>440</v>
      </c>
      <c r="M93" s="472"/>
      <c r="N93" s="58"/>
      <c r="O93" s="28"/>
      <c r="P93" s="58"/>
      <c r="Q93" s="28"/>
      <c r="R93" s="58"/>
      <c r="S93" s="29"/>
      <c r="T93" s="19"/>
    </row>
    <row r="94" spans="1:20" hidden="1">
      <c r="A94" s="350"/>
      <c r="B94" s="351"/>
      <c r="C94" s="354"/>
      <c r="D94" s="467" t="s">
        <v>441</v>
      </c>
      <c r="E94" s="467"/>
      <c r="F94" s="353"/>
      <c r="G94" s="355"/>
      <c r="H94" s="467" t="s">
        <v>441</v>
      </c>
      <c r="I94" s="467"/>
      <c r="J94" s="353"/>
      <c r="K94" s="355"/>
      <c r="L94" s="467" t="s">
        <v>441</v>
      </c>
      <c r="M94" s="468"/>
      <c r="N94" s="58"/>
      <c r="O94" s="28"/>
      <c r="P94" s="58"/>
      <c r="Q94" s="28"/>
      <c r="R94" s="58"/>
      <c r="S94" s="29"/>
      <c r="T94" s="19"/>
    </row>
    <row r="95" spans="1:20" hidden="1">
      <c r="A95" s="350"/>
      <c r="B95" s="351"/>
      <c r="C95" s="354"/>
      <c r="D95" s="349"/>
      <c r="E95" s="356"/>
      <c r="F95" s="353"/>
      <c r="G95" s="355"/>
      <c r="H95" s="349"/>
      <c r="I95" s="356"/>
      <c r="J95" s="353"/>
      <c r="K95" s="355"/>
      <c r="L95" s="357"/>
      <c r="M95" s="358"/>
      <c r="N95" s="58"/>
      <c r="O95" s="28"/>
      <c r="P95" s="58"/>
      <c r="Q95" s="28"/>
      <c r="R95" s="58"/>
      <c r="S95" s="29"/>
      <c r="T95" s="19"/>
    </row>
    <row r="96" spans="1:20" hidden="1">
      <c r="A96" s="346" t="s">
        <v>442</v>
      </c>
      <c r="B96" s="347"/>
      <c r="C96" s="348" t="e">
        <f>(C53+C62)/C17</f>
        <v>#DIV/0!</v>
      </c>
      <c r="D96" s="469" t="s">
        <v>439</v>
      </c>
      <c r="E96" s="469"/>
      <c r="F96" s="349"/>
      <c r="G96" s="348" t="e">
        <f>(G53+G62)/G17</f>
        <v>#DIV/0!</v>
      </c>
      <c r="H96" s="469" t="s">
        <v>439</v>
      </c>
      <c r="I96" s="469"/>
      <c r="J96" s="349"/>
      <c r="K96" s="348" t="e">
        <f>(K53+K62)/K17</f>
        <v>#DIV/0!</v>
      </c>
      <c r="L96" s="469" t="s">
        <v>439</v>
      </c>
      <c r="M96" s="470"/>
      <c r="N96" s="58"/>
      <c r="O96" s="28"/>
      <c r="P96" s="58"/>
      <c r="Q96" s="28"/>
      <c r="R96" s="58"/>
      <c r="S96" s="29"/>
      <c r="T96" s="19"/>
    </row>
    <row r="97" spans="1:20" hidden="1">
      <c r="A97" s="350"/>
      <c r="B97" s="351"/>
      <c r="C97" s="352"/>
      <c r="D97" s="471" t="s">
        <v>440</v>
      </c>
      <c r="E97" s="471"/>
      <c r="F97" s="353"/>
      <c r="G97" s="352"/>
      <c r="H97" s="471" t="s">
        <v>440</v>
      </c>
      <c r="I97" s="471"/>
      <c r="J97" s="353"/>
      <c r="K97" s="352"/>
      <c r="L97" s="471" t="s">
        <v>440</v>
      </c>
      <c r="M97" s="472"/>
      <c r="N97" s="58"/>
      <c r="O97" s="28"/>
      <c r="P97" s="58"/>
      <c r="Q97" s="28"/>
      <c r="R97" s="58"/>
      <c r="S97" s="29"/>
      <c r="T97" s="19"/>
    </row>
    <row r="98" spans="1:20" hidden="1">
      <c r="A98" s="350"/>
      <c r="B98" s="351"/>
      <c r="C98" s="354"/>
      <c r="D98" s="467" t="s">
        <v>441</v>
      </c>
      <c r="E98" s="467"/>
      <c r="F98" s="353"/>
      <c r="G98" s="355"/>
      <c r="H98" s="467" t="s">
        <v>441</v>
      </c>
      <c r="I98" s="467"/>
      <c r="J98" s="353"/>
      <c r="K98" s="355"/>
      <c r="L98" s="467" t="s">
        <v>441</v>
      </c>
      <c r="M98" s="468"/>
      <c r="N98" s="58"/>
      <c r="O98" s="28"/>
      <c r="P98" s="58"/>
      <c r="Q98" s="28"/>
      <c r="R98" s="58"/>
      <c r="S98" s="29"/>
      <c r="T98" s="19"/>
    </row>
    <row r="99" spans="1:20" hidden="1">
      <c r="A99" s="350"/>
      <c r="B99" s="351"/>
      <c r="C99" s="354"/>
      <c r="D99" s="349"/>
      <c r="E99" s="356"/>
      <c r="F99" s="353"/>
      <c r="G99" s="355"/>
      <c r="H99" s="349"/>
      <c r="I99" s="356"/>
      <c r="J99" s="353"/>
      <c r="K99" s="355"/>
      <c r="L99" s="357"/>
      <c r="M99" s="358"/>
      <c r="N99" s="58"/>
      <c r="O99" s="28"/>
      <c r="P99" s="58"/>
      <c r="Q99" s="28"/>
      <c r="R99" s="58"/>
      <c r="S99" s="29"/>
      <c r="T99" s="19"/>
    </row>
    <row r="100" spans="1:20" hidden="1">
      <c r="A100" s="346" t="s">
        <v>443</v>
      </c>
      <c r="B100" s="347"/>
      <c r="C100" s="348" t="e">
        <f>C67/C17</f>
        <v>#DIV/0!</v>
      </c>
      <c r="D100" s="469" t="s">
        <v>444</v>
      </c>
      <c r="E100" s="469"/>
      <c r="F100" s="349"/>
      <c r="G100" s="348" t="e">
        <f>G67/G17</f>
        <v>#DIV/0!</v>
      </c>
      <c r="H100" s="469" t="s">
        <v>444</v>
      </c>
      <c r="I100" s="469"/>
      <c r="J100" s="349"/>
      <c r="K100" s="348" t="e">
        <f>K67/K17</f>
        <v>#DIV/0!</v>
      </c>
      <c r="L100" s="469" t="s">
        <v>444</v>
      </c>
      <c r="M100" s="470"/>
      <c r="N100" s="58"/>
      <c r="O100" s="28"/>
      <c r="P100" s="58"/>
      <c r="Q100" s="28"/>
      <c r="R100" s="58"/>
      <c r="S100" s="29"/>
      <c r="T100" s="19"/>
    </row>
    <row r="101" spans="1:20" hidden="1">
      <c r="A101" s="350"/>
      <c r="B101" s="351"/>
      <c r="C101" s="352"/>
      <c r="D101" s="471" t="s">
        <v>445</v>
      </c>
      <c r="E101" s="471"/>
      <c r="F101" s="353"/>
      <c r="G101" s="352"/>
      <c r="H101" s="471" t="s">
        <v>445</v>
      </c>
      <c r="I101" s="471"/>
      <c r="J101" s="353"/>
      <c r="K101" s="352"/>
      <c r="L101" s="471" t="s">
        <v>445</v>
      </c>
      <c r="M101" s="472"/>
      <c r="N101" s="58"/>
      <c r="O101" s="28"/>
      <c r="P101" s="58"/>
      <c r="Q101" s="28"/>
      <c r="R101" s="58"/>
      <c r="S101" s="29"/>
      <c r="T101" s="19"/>
    </row>
    <row r="102" spans="1:20" hidden="1">
      <c r="A102" s="350" t="s">
        <v>446</v>
      </c>
      <c r="B102" s="351"/>
      <c r="C102" s="354"/>
      <c r="D102" s="467" t="s">
        <v>447</v>
      </c>
      <c r="E102" s="467"/>
      <c r="F102" s="353"/>
      <c r="G102" s="355"/>
      <c r="H102" s="467" t="s">
        <v>447</v>
      </c>
      <c r="I102" s="467"/>
      <c r="J102" s="353"/>
      <c r="K102" s="355"/>
      <c r="L102" s="467" t="s">
        <v>447</v>
      </c>
      <c r="M102" s="468"/>
      <c r="N102" s="58"/>
      <c r="O102" s="28"/>
      <c r="P102" s="58"/>
      <c r="Q102" s="28"/>
      <c r="R102" s="58"/>
      <c r="S102" s="29"/>
      <c r="T102" s="19"/>
    </row>
    <row r="103" spans="1:20" ht="16.5" hidden="1" customHeight="1">
      <c r="A103" s="102"/>
      <c r="B103" s="95"/>
      <c r="C103" s="96"/>
      <c r="D103" s="95"/>
      <c r="E103" s="97"/>
      <c r="F103" s="95"/>
      <c r="G103" s="96"/>
      <c r="H103" s="95"/>
      <c r="I103" s="97"/>
      <c r="J103" s="95"/>
      <c r="K103" s="96"/>
      <c r="L103" s="95"/>
      <c r="M103" s="106"/>
      <c r="N103" s="58"/>
      <c r="O103" s="28"/>
      <c r="P103" s="58"/>
      <c r="Q103" s="28"/>
      <c r="R103" s="58"/>
      <c r="S103" s="29"/>
      <c r="T103" s="19"/>
    </row>
    <row r="104" spans="1:20" ht="16.5" customHeight="1">
      <c r="A104" s="510" t="s">
        <v>408</v>
      </c>
      <c r="B104" s="511"/>
      <c r="C104" s="511"/>
      <c r="D104" s="511"/>
      <c r="E104" s="511"/>
      <c r="F104" s="511"/>
      <c r="G104" s="511"/>
      <c r="H104" s="511"/>
      <c r="I104" s="511"/>
      <c r="J104" s="511"/>
      <c r="K104" s="511"/>
      <c r="L104" s="511"/>
      <c r="M104" s="512"/>
      <c r="N104" s="58"/>
      <c r="O104" s="28"/>
      <c r="P104" s="58"/>
      <c r="Q104" s="28"/>
      <c r="R104" s="58"/>
      <c r="S104" s="29"/>
      <c r="T104" s="19"/>
    </row>
    <row r="105" spans="1:20" ht="16.5" customHeight="1">
      <c r="A105" s="157"/>
      <c r="B105" s="162"/>
      <c r="C105" s="103"/>
      <c r="D105" s="159"/>
      <c r="E105" s="160"/>
      <c r="F105" s="81"/>
      <c r="G105" s="104"/>
      <c r="H105" s="159"/>
      <c r="I105" s="160"/>
      <c r="J105" s="81"/>
      <c r="K105" s="104"/>
      <c r="L105" s="159"/>
      <c r="M105" s="161"/>
      <c r="N105" s="58"/>
      <c r="O105" s="28"/>
      <c r="P105" s="58"/>
      <c r="Q105" s="28"/>
      <c r="R105" s="58"/>
      <c r="S105" s="29"/>
      <c r="T105" s="19"/>
    </row>
    <row r="106" spans="1:20">
      <c r="A106" s="346" t="s">
        <v>519</v>
      </c>
      <c r="B106" s="335"/>
      <c r="C106" s="341"/>
      <c r="D106" s="337"/>
      <c r="E106" s="359"/>
      <c r="F106" s="340"/>
      <c r="G106" s="342"/>
      <c r="H106" s="337"/>
      <c r="I106" s="359"/>
      <c r="J106" s="340"/>
      <c r="K106" s="342"/>
      <c r="L106" s="337"/>
      <c r="M106" s="360"/>
      <c r="N106" s="58"/>
      <c r="O106" s="28"/>
      <c r="P106" s="58"/>
      <c r="Q106" s="28"/>
      <c r="R106" s="58"/>
      <c r="S106" s="29"/>
      <c r="T106" s="19"/>
    </row>
    <row r="107" spans="1:20">
      <c r="A107" s="361" t="s">
        <v>490</v>
      </c>
      <c r="B107" s="362"/>
      <c r="C107" s="363" t="e">
        <f>(C66-C63)/C10</f>
        <v>#DIV/0!</v>
      </c>
      <c r="D107" s="112"/>
      <c r="E107" s="364"/>
      <c r="F107" s="112"/>
      <c r="G107" s="363" t="e">
        <f>(G66-G63)/G10</f>
        <v>#DIV/0!</v>
      </c>
      <c r="H107" s="112"/>
      <c r="I107" s="364"/>
      <c r="J107" s="112"/>
      <c r="K107" s="363" t="e">
        <f>(K66-K63)/K10</f>
        <v>#DIV/0!</v>
      </c>
      <c r="L107" s="112"/>
      <c r="M107" s="365"/>
      <c r="N107" s="58"/>
      <c r="O107" s="28"/>
      <c r="P107" s="58"/>
      <c r="Q107" s="28"/>
      <c r="R107" s="58"/>
      <c r="S107" s="29"/>
      <c r="T107" s="19"/>
    </row>
    <row r="108" spans="1:20">
      <c r="A108" s="361" t="s">
        <v>407</v>
      </c>
      <c r="B108" s="362"/>
      <c r="C108" s="366" t="e">
        <f>(C66-C63)/C9</f>
        <v>#DIV/0!</v>
      </c>
      <c r="D108" s="367"/>
      <c r="E108" s="368"/>
      <c r="F108" s="367"/>
      <c r="G108" s="366" t="e">
        <f>(G66-G63)/G9</f>
        <v>#DIV/0!</v>
      </c>
      <c r="H108" s="367"/>
      <c r="I108" s="368"/>
      <c r="J108" s="367"/>
      <c r="K108" s="366" t="e">
        <f>(K66-K63)/K9</f>
        <v>#DIV/0!</v>
      </c>
      <c r="L108" s="367"/>
      <c r="M108" s="369"/>
      <c r="N108" s="58"/>
      <c r="O108" s="28"/>
      <c r="P108" s="58"/>
      <c r="Q108" s="28"/>
      <c r="R108" s="58"/>
      <c r="S108" s="29"/>
      <c r="T108" s="19"/>
    </row>
    <row r="109" spans="1:20">
      <c r="A109" s="370"/>
      <c r="B109" s="362"/>
      <c r="C109" s="366"/>
      <c r="D109" s="367"/>
      <c r="E109" s="368"/>
      <c r="F109" s="367"/>
      <c r="G109" s="366"/>
      <c r="H109" s="367"/>
      <c r="I109" s="368"/>
      <c r="J109" s="367"/>
      <c r="K109" s="366"/>
      <c r="L109" s="367"/>
      <c r="M109" s="369"/>
      <c r="N109" s="58"/>
      <c r="O109" s="28"/>
      <c r="P109" s="58"/>
      <c r="Q109" s="28"/>
      <c r="R109" s="58"/>
      <c r="S109" s="29"/>
      <c r="T109" s="19"/>
    </row>
    <row r="110" spans="1:20">
      <c r="A110" s="346" t="s">
        <v>518</v>
      </c>
      <c r="B110" s="371"/>
      <c r="C110" s="372"/>
      <c r="D110" s="373"/>
      <c r="E110" s="374"/>
      <c r="F110" s="373"/>
      <c r="G110" s="372"/>
      <c r="H110" s="373"/>
      <c r="I110" s="374"/>
      <c r="J110" s="373"/>
      <c r="K110" s="372"/>
      <c r="L110" s="373"/>
      <c r="M110" s="375"/>
      <c r="N110" s="58"/>
      <c r="O110" s="28"/>
      <c r="P110" s="58"/>
      <c r="Q110" s="28"/>
      <c r="R110" s="58"/>
      <c r="S110" s="29"/>
      <c r="T110" s="19"/>
    </row>
    <row r="111" spans="1:20">
      <c r="A111" s="361" t="s">
        <v>490</v>
      </c>
      <c r="B111" s="362"/>
      <c r="C111" s="363" t="e">
        <f>(C75-C63)/C10</f>
        <v>#DIV/0!</v>
      </c>
      <c r="D111" s="367"/>
      <c r="E111" s="368"/>
      <c r="F111" s="367"/>
      <c r="G111" s="363" t="e">
        <f>(G75-G63)/G10</f>
        <v>#DIV/0!</v>
      </c>
      <c r="H111" s="367"/>
      <c r="I111" s="368"/>
      <c r="J111" s="367"/>
      <c r="K111" s="363" t="e">
        <f>(K75-K63)/K10</f>
        <v>#DIV/0!</v>
      </c>
      <c r="L111" s="367"/>
      <c r="M111" s="369"/>
      <c r="N111" s="58"/>
      <c r="O111" s="28"/>
      <c r="P111" s="58"/>
      <c r="Q111" s="28"/>
      <c r="R111" s="58"/>
      <c r="S111" s="29"/>
      <c r="T111" s="19"/>
    </row>
    <row r="112" spans="1:20">
      <c r="A112" s="361" t="s">
        <v>407</v>
      </c>
      <c r="B112" s="362"/>
      <c r="C112" s="366" t="e">
        <f>(C75-C63)/C9</f>
        <v>#DIV/0!</v>
      </c>
      <c r="D112" s="367"/>
      <c r="E112" s="368"/>
      <c r="F112" s="367"/>
      <c r="G112" s="366" t="e">
        <f>(G75-G63)/G9</f>
        <v>#DIV/0!</v>
      </c>
      <c r="H112" s="367"/>
      <c r="I112" s="368"/>
      <c r="J112" s="367"/>
      <c r="K112" s="366" t="e">
        <f>(K75-K63)/K9</f>
        <v>#DIV/0!</v>
      </c>
      <c r="L112" s="367"/>
      <c r="M112" s="369"/>
      <c r="N112" s="58"/>
      <c r="O112" s="28"/>
      <c r="P112" s="58"/>
      <c r="Q112" s="28"/>
      <c r="R112" s="58"/>
      <c r="S112" s="29"/>
      <c r="T112" s="19"/>
    </row>
    <row r="113" spans="1:20" hidden="1">
      <c r="A113" s="370"/>
      <c r="B113" s="362"/>
      <c r="C113" s="366"/>
      <c r="D113" s="367"/>
      <c r="E113" s="368"/>
      <c r="F113" s="367"/>
      <c r="G113" s="366"/>
      <c r="H113" s="367"/>
      <c r="I113" s="368"/>
      <c r="J113" s="367"/>
      <c r="K113" s="366"/>
      <c r="L113" s="367"/>
      <c r="M113" s="369"/>
      <c r="N113" s="58"/>
      <c r="O113" s="28"/>
      <c r="P113" s="58"/>
      <c r="Q113" s="28"/>
      <c r="R113" s="58"/>
      <c r="S113" s="29"/>
      <c r="T113" s="19"/>
    </row>
    <row r="114" spans="1:20" hidden="1">
      <c r="A114" s="334" t="s">
        <v>482</v>
      </c>
      <c r="B114" s="371"/>
      <c r="C114" s="372"/>
      <c r="D114" s="373"/>
      <c r="E114" s="374"/>
      <c r="F114" s="373"/>
      <c r="G114" s="372"/>
      <c r="H114" s="373"/>
      <c r="I114" s="374"/>
      <c r="J114" s="373"/>
      <c r="K114" s="372"/>
      <c r="L114" s="373"/>
      <c r="M114" s="375"/>
      <c r="N114" s="58"/>
      <c r="O114" s="28"/>
      <c r="P114" s="58"/>
      <c r="Q114" s="28"/>
      <c r="R114" s="58"/>
      <c r="S114" s="29"/>
      <c r="T114" s="19"/>
    </row>
    <row r="115" spans="1:20" hidden="1">
      <c r="A115" s="361" t="s">
        <v>490</v>
      </c>
      <c r="B115" s="362"/>
      <c r="C115" s="363" t="e">
        <f>(C66+C74)/C10</f>
        <v>#DIV/0!</v>
      </c>
      <c r="D115" s="367"/>
      <c r="E115" s="368"/>
      <c r="F115" s="367"/>
      <c r="G115" s="363" t="e">
        <f>(G66+G74)/G10</f>
        <v>#DIV/0!</v>
      </c>
      <c r="H115" s="367"/>
      <c r="I115" s="368"/>
      <c r="J115" s="367"/>
      <c r="K115" s="363" t="e">
        <f>(K66+K74)/K10</f>
        <v>#DIV/0!</v>
      </c>
      <c r="L115" s="367"/>
      <c r="M115" s="369"/>
      <c r="N115" s="58"/>
      <c r="O115" s="28"/>
      <c r="P115" s="58"/>
      <c r="Q115" s="28"/>
      <c r="R115" s="58"/>
      <c r="S115" s="29"/>
      <c r="T115" s="19"/>
    </row>
    <row r="116" spans="1:20" hidden="1">
      <c r="A116" s="361" t="s">
        <v>407</v>
      </c>
      <c r="B116" s="362"/>
      <c r="C116" s="366" t="e">
        <f>(C66+C74)/C9</f>
        <v>#DIV/0!</v>
      </c>
      <c r="D116" s="367"/>
      <c r="E116" s="368"/>
      <c r="F116" s="367"/>
      <c r="G116" s="366" t="e">
        <f>(G66+G74)/G9</f>
        <v>#DIV/0!</v>
      </c>
      <c r="H116" s="367"/>
      <c r="I116" s="368"/>
      <c r="J116" s="367"/>
      <c r="K116" s="366" t="e">
        <f>(K66+K74)/K9</f>
        <v>#DIV/0!</v>
      </c>
      <c r="L116" s="367"/>
      <c r="M116" s="369"/>
      <c r="N116" s="58"/>
      <c r="O116" s="28"/>
      <c r="P116" s="58"/>
      <c r="Q116" s="28"/>
      <c r="R116" s="58"/>
      <c r="S116" s="29"/>
      <c r="T116" s="19"/>
    </row>
    <row r="117" spans="1:20" ht="6.75" hidden="1" customHeight="1">
      <c r="A117" s="135"/>
      <c r="B117" s="193"/>
      <c r="C117" s="194"/>
      <c r="D117" s="195"/>
      <c r="E117" s="196"/>
      <c r="F117" s="195"/>
      <c r="G117" s="194"/>
      <c r="H117" s="195"/>
      <c r="I117" s="196"/>
      <c r="J117" s="195"/>
      <c r="K117" s="194"/>
      <c r="L117" s="195"/>
      <c r="M117" s="197"/>
      <c r="N117" s="58"/>
      <c r="O117" s="28"/>
      <c r="P117" s="58"/>
      <c r="Q117" s="28"/>
      <c r="R117" s="58"/>
      <c r="S117" s="29"/>
      <c r="T117" s="19"/>
    </row>
    <row r="118" spans="1:20" ht="16.5" hidden="1" customHeight="1">
      <c r="A118" s="155" t="s">
        <v>428</v>
      </c>
      <c r="B118" s="198"/>
      <c r="C118" s="199"/>
      <c r="D118" s="200"/>
      <c r="E118" s="201"/>
      <c r="F118" s="200"/>
      <c r="G118" s="199"/>
      <c r="H118" s="200"/>
      <c r="I118" s="201"/>
      <c r="J118" s="200"/>
      <c r="K118" s="199"/>
      <c r="L118" s="200"/>
      <c r="M118" s="202"/>
      <c r="N118" s="58"/>
      <c r="O118" s="28"/>
      <c r="P118" s="58"/>
      <c r="Q118" s="28"/>
      <c r="R118" s="58"/>
      <c r="S118" s="29"/>
      <c r="T118" s="19"/>
    </row>
    <row r="119" spans="1:20" ht="16.5" hidden="1" customHeight="1">
      <c r="A119" s="156" t="s">
        <v>406</v>
      </c>
      <c r="B119" s="193"/>
      <c r="C119" s="203" t="e">
        <f>C83/C10</f>
        <v>#DIV/0!</v>
      </c>
      <c r="D119" s="195"/>
      <c r="E119" s="196"/>
      <c r="F119" s="195"/>
      <c r="G119" s="203" t="e">
        <f>G83/G10</f>
        <v>#DIV/0!</v>
      </c>
      <c r="H119" s="195"/>
      <c r="I119" s="196"/>
      <c r="J119" s="195"/>
      <c r="K119" s="203" t="e">
        <f>K83/K10</f>
        <v>#DIV/0!</v>
      </c>
      <c r="L119" s="195"/>
      <c r="M119" s="197"/>
      <c r="N119" s="58"/>
      <c r="O119" s="28"/>
      <c r="P119" s="58"/>
      <c r="Q119" s="28"/>
      <c r="R119" s="58"/>
      <c r="S119" s="29"/>
      <c r="T119" s="19"/>
    </row>
    <row r="120" spans="1:20" ht="16.5" hidden="1" customHeight="1">
      <c r="A120" s="156" t="s">
        <v>407</v>
      </c>
      <c r="B120" s="193"/>
      <c r="C120" s="194" t="e">
        <f>C83/C9</f>
        <v>#DIV/0!</v>
      </c>
      <c r="D120" s="195"/>
      <c r="E120" s="196"/>
      <c r="F120" s="195"/>
      <c r="G120" s="194" t="e">
        <f>G83/G9</f>
        <v>#DIV/0!</v>
      </c>
      <c r="H120" s="195"/>
      <c r="I120" s="196"/>
      <c r="J120" s="195"/>
      <c r="K120" s="194" t="e">
        <f>K83/K9</f>
        <v>#DIV/0!</v>
      </c>
      <c r="L120" s="195"/>
      <c r="M120" s="197"/>
      <c r="N120" s="58"/>
      <c r="O120" s="28"/>
      <c r="P120" s="58"/>
      <c r="Q120" s="28"/>
      <c r="R120" s="58"/>
      <c r="S120" s="29"/>
      <c r="T120" s="19"/>
    </row>
    <row r="121" spans="1:20" ht="16.5" customHeight="1" thickBot="1">
      <c r="A121" s="417"/>
      <c r="B121" s="418"/>
      <c r="C121" s="419"/>
      <c r="D121" s="418"/>
      <c r="E121" s="420"/>
      <c r="F121" s="418"/>
      <c r="G121" s="419"/>
      <c r="H121" s="418"/>
      <c r="I121" s="420"/>
      <c r="J121" s="418"/>
      <c r="K121" s="419"/>
      <c r="L121" s="418"/>
      <c r="M121" s="421"/>
      <c r="N121" s="58"/>
      <c r="O121" s="28"/>
      <c r="P121" s="58"/>
      <c r="Q121" s="28"/>
      <c r="R121" s="58"/>
      <c r="S121" s="29"/>
      <c r="T121" s="19"/>
    </row>
    <row r="122" spans="1:20" ht="16.2" hidden="1" customHeight="1">
      <c r="A122" s="524" t="s">
        <v>270</v>
      </c>
      <c r="B122" s="525"/>
      <c r="C122" s="525"/>
      <c r="D122" s="525"/>
      <c r="E122" s="525"/>
      <c r="F122" s="525"/>
      <c r="G122" s="525"/>
      <c r="H122" s="525"/>
      <c r="I122" s="525"/>
      <c r="J122" s="525"/>
      <c r="K122" s="525"/>
      <c r="L122" s="525"/>
      <c r="M122" s="526"/>
      <c r="N122" s="58"/>
      <c r="O122" s="28"/>
      <c r="P122" s="58"/>
      <c r="Q122" s="28"/>
      <c r="R122" s="58"/>
      <c r="S122" s="29"/>
      <c r="T122" s="19"/>
    </row>
    <row r="123" spans="1:20" ht="16.5" hidden="1" customHeight="1">
      <c r="A123" s="107"/>
      <c r="B123" s="108"/>
      <c r="C123" s="96"/>
      <c r="D123" s="95"/>
      <c r="E123" s="97"/>
      <c r="F123" s="95"/>
      <c r="G123" s="96"/>
      <c r="H123" s="95"/>
      <c r="I123" s="97"/>
      <c r="J123" s="95"/>
      <c r="K123" s="96"/>
      <c r="L123" s="95"/>
      <c r="M123" s="106"/>
      <c r="N123" s="58"/>
      <c r="O123" s="28"/>
      <c r="P123" s="58"/>
      <c r="Q123" s="28"/>
      <c r="R123" s="58"/>
      <c r="S123" s="29"/>
      <c r="T123" s="19"/>
    </row>
    <row r="124" spans="1:20" ht="18.600000000000001" hidden="1" thickBot="1">
      <c r="A124" s="376" t="s">
        <v>280</v>
      </c>
      <c r="B124" s="377"/>
      <c r="C124" s="378" t="s">
        <v>55</v>
      </c>
      <c r="D124" s="378" t="s">
        <v>56</v>
      </c>
      <c r="E124" s="378" t="s">
        <v>57</v>
      </c>
      <c r="F124" s="379"/>
      <c r="G124" s="378" t="s">
        <v>55</v>
      </c>
      <c r="H124" s="378" t="s">
        <v>56</v>
      </c>
      <c r="I124" s="378" t="s">
        <v>57</v>
      </c>
      <c r="J124" s="379"/>
      <c r="K124" s="378" t="s">
        <v>55</v>
      </c>
      <c r="L124" s="378" t="s">
        <v>56</v>
      </c>
      <c r="M124" s="380" t="s">
        <v>57</v>
      </c>
      <c r="N124" s="58"/>
      <c r="O124" s="28"/>
      <c r="P124" s="58"/>
      <c r="Q124" s="28"/>
      <c r="R124" s="58"/>
      <c r="S124" s="29"/>
      <c r="T124" s="19"/>
    </row>
    <row r="125" spans="1:20" ht="18.600000000000001" hidden="1" thickBot="1">
      <c r="A125" s="394" t="s">
        <v>281</v>
      </c>
      <c r="B125" s="381"/>
      <c r="C125" s="382">
        <f>0.9*C10</f>
        <v>0</v>
      </c>
      <c r="D125" s="382">
        <f>0.37*C10</f>
        <v>0</v>
      </c>
      <c r="E125" s="382">
        <f>0.27*C10</f>
        <v>0</v>
      </c>
      <c r="F125" s="383"/>
      <c r="G125" s="382">
        <f>3.8*G10</f>
        <v>0</v>
      </c>
      <c r="H125" s="382">
        <f>0.8*G10</f>
        <v>0</v>
      </c>
      <c r="I125" s="382">
        <f>1.4*G10</f>
        <v>0</v>
      </c>
      <c r="J125" s="383"/>
      <c r="K125" s="382">
        <f>1.2*K10</f>
        <v>0</v>
      </c>
      <c r="L125" s="382">
        <f>0.63*K10</f>
        <v>0</v>
      </c>
      <c r="M125" s="384">
        <f>0.37*K10</f>
        <v>0</v>
      </c>
      <c r="N125" s="21"/>
      <c r="O125" s="21"/>
      <c r="P125" s="24"/>
      <c r="Q125" s="25"/>
      <c r="R125" s="21"/>
      <c r="S125" s="26"/>
      <c r="T125" s="19"/>
    </row>
    <row r="126" spans="1:20" ht="18.600000000000001" hidden="1" thickBot="1">
      <c r="A126" s="228"/>
      <c r="B126" s="21"/>
      <c r="C126" s="385" t="s">
        <v>58</v>
      </c>
      <c r="D126" s="385" t="s">
        <v>59</v>
      </c>
      <c r="E126" s="385" t="s">
        <v>184</v>
      </c>
      <c r="F126" s="34"/>
      <c r="G126" s="385" t="s">
        <v>58</v>
      </c>
      <c r="H126" s="385" t="s">
        <v>59</v>
      </c>
      <c r="I126" s="385" t="s">
        <v>184</v>
      </c>
      <c r="J126" s="34"/>
      <c r="K126" s="385" t="s">
        <v>58</v>
      </c>
      <c r="L126" s="385" t="s">
        <v>59</v>
      </c>
      <c r="M126" s="386" t="s">
        <v>184</v>
      </c>
      <c r="N126" s="21"/>
      <c r="O126" s="21"/>
      <c r="P126" s="24"/>
      <c r="Q126" s="25"/>
      <c r="R126" s="21"/>
      <c r="S126" s="26"/>
      <c r="T126" s="19"/>
    </row>
    <row r="127" spans="1:20" ht="18.600000000000001" hidden="1" thickBot="1">
      <c r="A127" s="228"/>
      <c r="B127" s="21"/>
      <c r="C127" s="382">
        <f>0.08*C10</f>
        <v>0</v>
      </c>
      <c r="D127" s="382">
        <f>0.01*C10</f>
        <v>0</v>
      </c>
      <c r="E127" s="382">
        <f>0.03*C10</f>
        <v>0</v>
      </c>
      <c r="F127" s="383"/>
      <c r="G127" s="382">
        <f>0.18*G10</f>
        <v>0</v>
      </c>
      <c r="H127" s="382">
        <f>0.15*G10</f>
        <v>0</v>
      </c>
      <c r="I127" s="382">
        <f>0.15*G10</f>
        <v>0</v>
      </c>
      <c r="J127" s="383"/>
      <c r="K127" s="382">
        <f>0.1*K10</f>
        <v>0</v>
      </c>
      <c r="L127" s="382">
        <f>0.03*K10</f>
        <v>0</v>
      </c>
      <c r="M127" s="384">
        <f>0.15*K10</f>
        <v>0</v>
      </c>
      <c r="N127" s="21"/>
      <c r="O127" s="21"/>
      <c r="P127" s="24"/>
      <c r="Q127" s="25"/>
      <c r="R127" s="21"/>
      <c r="S127" s="26"/>
      <c r="T127" s="19"/>
    </row>
    <row r="128" spans="1:20" ht="18.600000000000001" hidden="1" thickBot="1">
      <c r="A128" s="228"/>
      <c r="B128" s="21"/>
      <c r="C128" s="385" t="s">
        <v>60</v>
      </c>
      <c r="D128" s="385" t="s">
        <v>61</v>
      </c>
      <c r="E128" s="385" t="s">
        <v>62</v>
      </c>
      <c r="F128" s="34"/>
      <c r="G128" s="385" t="s">
        <v>60</v>
      </c>
      <c r="H128" s="385" t="s">
        <v>61</v>
      </c>
      <c r="I128" s="385" t="s">
        <v>62</v>
      </c>
      <c r="J128" s="34"/>
      <c r="K128" s="385" t="s">
        <v>60</v>
      </c>
      <c r="L128" s="385" t="s">
        <v>61</v>
      </c>
      <c r="M128" s="386" t="s">
        <v>62</v>
      </c>
      <c r="N128" s="21"/>
      <c r="O128" s="21"/>
      <c r="P128" s="24"/>
      <c r="Q128" s="25"/>
      <c r="R128" s="21"/>
      <c r="S128" s="26"/>
      <c r="T128" s="19"/>
    </row>
    <row r="129" spans="1:21" ht="18.600000000000001" hidden="1" thickBot="1">
      <c r="A129" s="228"/>
      <c r="B129" s="21"/>
      <c r="C129" s="387">
        <f>(0.16/150)*$C$10</f>
        <v>0</v>
      </c>
      <c r="D129" s="387">
        <f>(0.36/150)*$C$10</f>
        <v>0</v>
      </c>
      <c r="E129" s="387">
        <f>(0.11/150)*$C$10</f>
        <v>0</v>
      </c>
      <c r="F129" s="388"/>
      <c r="G129" s="387">
        <f>(0.05/50)*$G$10</f>
        <v>0</v>
      </c>
      <c r="H129" s="387">
        <f>(0.06/50)*$G$10</f>
        <v>0</v>
      </c>
      <c r="I129" s="387">
        <f>(0.06/50)*$G$10</f>
        <v>0</v>
      </c>
      <c r="J129" s="388"/>
      <c r="K129" s="387">
        <f>(0.2/75)*$K$10</f>
        <v>0</v>
      </c>
      <c r="L129" s="387">
        <f>(0.06/75)*$K$10</f>
        <v>0</v>
      </c>
      <c r="M129" s="389">
        <f>(0.13/75)*$K$10</f>
        <v>0</v>
      </c>
      <c r="N129" s="21"/>
      <c r="O129" s="21"/>
      <c r="P129" s="24"/>
      <c r="Q129" s="25"/>
      <c r="R129" s="21"/>
      <c r="S129" s="26"/>
      <c r="T129" s="19"/>
    </row>
    <row r="130" spans="1:21" ht="16.5" hidden="1" customHeight="1">
      <c r="A130" s="224"/>
      <c r="B130" s="20"/>
      <c r="C130" s="195"/>
      <c r="D130" s="195"/>
      <c r="E130" s="195"/>
      <c r="F130" s="195"/>
      <c r="G130" s="195"/>
      <c r="H130" s="195"/>
      <c r="I130" s="195"/>
      <c r="J130" s="195"/>
      <c r="K130" s="195"/>
      <c r="L130" s="195"/>
      <c r="M130" s="197"/>
      <c r="N130" s="63"/>
      <c r="O130" s="63"/>
      <c r="P130" s="64"/>
      <c r="Q130" s="65"/>
      <c r="R130" s="63"/>
      <c r="S130" s="26"/>
      <c r="T130" s="19"/>
    </row>
    <row r="131" spans="1:21" ht="18.600000000000001" hidden="1" thickBot="1">
      <c r="A131" s="226"/>
      <c r="B131" s="225"/>
      <c r="C131" s="225"/>
      <c r="D131" s="225"/>
      <c r="E131" s="225"/>
      <c r="F131" s="225"/>
      <c r="G131" s="225"/>
      <c r="H131" s="225"/>
      <c r="I131" s="225"/>
      <c r="J131" s="225"/>
      <c r="K131" s="225"/>
      <c r="L131" s="225"/>
      <c r="M131" s="227"/>
    </row>
    <row r="132" spans="1:21" hidden="1">
      <c r="A132" s="521" t="s">
        <v>475</v>
      </c>
      <c r="B132" s="522"/>
      <c r="C132" s="522"/>
      <c r="D132" s="522"/>
      <c r="E132" s="522"/>
      <c r="F132" s="522"/>
      <c r="G132" s="522"/>
      <c r="H132" s="522"/>
      <c r="I132" s="522"/>
      <c r="J132" s="522"/>
      <c r="K132" s="522"/>
      <c r="L132" s="522"/>
      <c r="M132" s="523"/>
    </row>
    <row r="133" spans="1:21" hidden="1">
      <c r="A133" s="228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6"/>
    </row>
    <row r="134" spans="1:21" hidden="1">
      <c r="A134" s="228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6"/>
    </row>
    <row r="135" spans="1:21" hidden="1">
      <c r="A135" s="228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6"/>
    </row>
    <row r="136" spans="1:21" hidden="1">
      <c r="A136" s="228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6"/>
    </row>
    <row r="137" spans="1:21" hidden="1">
      <c r="A137" s="228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6"/>
    </row>
    <row r="138" spans="1:21" hidden="1">
      <c r="A138" s="228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6"/>
    </row>
    <row r="139" spans="1:21" hidden="1">
      <c r="A139" s="229"/>
      <c r="B139" s="230"/>
      <c r="C139" s="230"/>
      <c r="D139" s="230"/>
      <c r="E139" s="230"/>
      <c r="F139" s="230"/>
      <c r="G139" s="230"/>
      <c r="H139" s="230"/>
      <c r="I139" s="230"/>
      <c r="J139" s="230"/>
      <c r="K139" s="230"/>
      <c r="L139" s="230"/>
      <c r="M139" s="231"/>
      <c r="N139" s="84"/>
      <c r="O139" s="84"/>
      <c r="P139" s="84"/>
      <c r="Q139" s="84"/>
      <c r="R139" s="84"/>
      <c r="S139" s="84"/>
      <c r="T139" s="84"/>
    </row>
    <row r="140" spans="1:21" hidden="1">
      <c r="A140" s="228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6"/>
    </row>
    <row r="141" spans="1:21" hidden="1">
      <c r="A141" s="228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6"/>
      <c r="U141" s="84"/>
    </row>
    <row r="142" spans="1:21" hidden="1">
      <c r="A142" s="228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6"/>
    </row>
    <row r="143" spans="1:21" hidden="1">
      <c r="A143" s="228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6"/>
    </row>
    <row r="144" spans="1:21" hidden="1">
      <c r="A144" s="228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6"/>
    </row>
    <row r="145" spans="1:13" hidden="1">
      <c r="A145" s="228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6"/>
    </row>
    <row r="146" spans="1:13" hidden="1">
      <c r="A146" s="228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6"/>
    </row>
    <row r="147" spans="1:13" hidden="1">
      <c r="A147" s="228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6"/>
    </row>
    <row r="148" spans="1:13" hidden="1">
      <c r="A148" s="228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6"/>
    </row>
    <row r="149" spans="1:13" hidden="1">
      <c r="A149" s="228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6"/>
    </row>
    <row r="150" spans="1:13" hidden="1">
      <c r="A150" s="228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6"/>
    </row>
    <row r="151" spans="1:13" hidden="1">
      <c r="A151" s="228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6"/>
    </row>
    <row r="152" spans="1:13" hidden="1">
      <c r="A152" s="228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6"/>
    </row>
    <row r="153" spans="1:13" hidden="1">
      <c r="A153" s="228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6"/>
    </row>
    <row r="154" spans="1:13" hidden="1">
      <c r="A154" s="228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6"/>
    </row>
    <row r="155" spans="1:13" hidden="1">
      <c r="A155" s="228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6"/>
    </row>
    <row r="156" spans="1:13" hidden="1">
      <c r="A156" s="228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6"/>
    </row>
    <row r="157" spans="1:13" hidden="1">
      <c r="A157" s="228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6"/>
    </row>
    <row r="158" spans="1:13" hidden="1">
      <c r="A158" s="228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6"/>
    </row>
    <row r="159" spans="1:13" hidden="1">
      <c r="A159" s="228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6"/>
    </row>
    <row r="160" spans="1:13" hidden="1">
      <c r="A160" s="228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6"/>
    </row>
    <row r="161" spans="1:13" hidden="1">
      <c r="A161" s="228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6"/>
    </row>
    <row r="162" spans="1:13" hidden="1">
      <c r="A162" s="228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6"/>
    </row>
    <row r="163" spans="1:13" hidden="1">
      <c r="A163" s="228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6"/>
    </row>
    <row r="164" spans="1:13" hidden="1">
      <c r="A164" s="228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6"/>
    </row>
    <row r="165" spans="1:13" hidden="1">
      <c r="A165" s="228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6"/>
    </row>
    <row r="166" spans="1:13" hidden="1">
      <c r="A166" s="228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6"/>
    </row>
    <row r="167" spans="1:13" hidden="1">
      <c r="A167" s="228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6"/>
    </row>
    <row r="168" spans="1:13" hidden="1">
      <c r="A168" s="228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6"/>
    </row>
    <row r="169" spans="1:13" hidden="1">
      <c r="A169" s="228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6"/>
    </row>
    <row r="170" spans="1:13" hidden="1">
      <c r="A170" s="228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6"/>
    </row>
    <row r="171" spans="1:13" hidden="1">
      <c r="A171" s="228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6"/>
    </row>
    <row r="172" spans="1:13" hidden="1">
      <c r="A172" s="228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6"/>
    </row>
    <row r="173" spans="1:13" hidden="1">
      <c r="A173" s="228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6"/>
    </row>
    <row r="174" spans="1:13" hidden="1">
      <c r="A174" s="228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6"/>
    </row>
    <row r="175" spans="1:13" hidden="1">
      <c r="A175" s="228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6"/>
    </row>
    <row r="176" spans="1:13" hidden="1">
      <c r="A176" s="228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6"/>
    </row>
    <row r="177" spans="1:13" hidden="1">
      <c r="A177" s="228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6"/>
    </row>
    <row r="178" spans="1:13" hidden="1">
      <c r="A178" s="228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6"/>
    </row>
    <row r="179" spans="1:13" hidden="1">
      <c r="A179" s="228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6"/>
    </row>
    <row r="180" spans="1:13" hidden="1">
      <c r="A180" s="228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6"/>
    </row>
    <row r="181" spans="1:13" hidden="1">
      <c r="A181" s="228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6"/>
    </row>
    <row r="182" spans="1:13" hidden="1">
      <c r="A182" s="228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6"/>
    </row>
    <row r="183" spans="1:13" hidden="1">
      <c r="A183" s="228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6"/>
    </row>
    <row r="184" spans="1:13" hidden="1">
      <c r="A184" s="228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6"/>
    </row>
    <row r="185" spans="1:13" hidden="1">
      <c r="A185" s="228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6"/>
    </row>
    <row r="186" spans="1:13" hidden="1">
      <c r="A186" s="228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6"/>
    </row>
    <row r="187" spans="1:13" hidden="1">
      <c r="A187" s="228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6"/>
    </row>
    <row r="188" spans="1:13" hidden="1">
      <c r="A188" s="228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6"/>
    </row>
    <row r="189" spans="1:13" hidden="1">
      <c r="A189" s="228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6"/>
    </row>
    <row r="190" spans="1:13" hidden="1">
      <c r="A190" s="228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6"/>
    </row>
    <row r="191" spans="1:13" ht="18.600000000000001" hidden="1" thickBot="1">
      <c r="A191" s="226"/>
      <c r="B191" s="225"/>
      <c r="C191" s="225"/>
      <c r="D191" s="225"/>
      <c r="E191" s="225"/>
      <c r="F191" s="225"/>
      <c r="G191" s="225"/>
      <c r="H191" s="225"/>
      <c r="I191" s="225"/>
      <c r="J191" s="225"/>
      <c r="K191" s="225"/>
      <c r="L191" s="225"/>
      <c r="M191" s="227"/>
    </row>
  </sheetData>
  <sheetProtection algorithmName="SHA-512" hashValue="Kklf5dgJQSVuXlYAmaeAm366JWPcwWP1dsjhWq28Gnnl+DHxyjBPS6ngRgDCBBVyNV8m40daKxadXZPIHl2/zg==" saltValue="0Xlt7yT0WGIP8MCREioKGA==" spinCount="100000" sheet="1" objects="1" scenarios="1"/>
  <mergeCells count="72">
    <mergeCell ref="A132:M132"/>
    <mergeCell ref="A122:M122"/>
    <mergeCell ref="D88:E88"/>
    <mergeCell ref="H88:I88"/>
    <mergeCell ref="L88:M88"/>
    <mergeCell ref="D89:E89"/>
    <mergeCell ref="H89:I89"/>
    <mergeCell ref="L89:M89"/>
    <mergeCell ref="A104:M104"/>
    <mergeCell ref="D90:E90"/>
    <mergeCell ref="H90:I90"/>
    <mergeCell ref="L90:M90"/>
    <mergeCell ref="D92:E92"/>
    <mergeCell ref="H92:I92"/>
    <mergeCell ref="L92:M92"/>
    <mergeCell ref="A69:M69"/>
    <mergeCell ref="D8:D9"/>
    <mergeCell ref="H8:H9"/>
    <mergeCell ref="L8:L9"/>
    <mergeCell ref="U7:AA8"/>
    <mergeCell ref="A1:M2"/>
    <mergeCell ref="U20:Z20"/>
    <mergeCell ref="R5:S5"/>
    <mergeCell ref="P5:Q5"/>
    <mergeCell ref="A16:A17"/>
    <mergeCell ref="N5:O5"/>
    <mergeCell ref="A3:M3"/>
    <mergeCell ref="C5:E5"/>
    <mergeCell ref="G5:I5"/>
    <mergeCell ref="K5:M5"/>
    <mergeCell ref="U40:Z40"/>
    <mergeCell ref="C6:E6"/>
    <mergeCell ref="G6:I6"/>
    <mergeCell ref="K6:M6"/>
    <mergeCell ref="B16:B17"/>
    <mergeCell ref="U13:AA13"/>
    <mergeCell ref="U14:AA14"/>
    <mergeCell ref="U15:AA15"/>
    <mergeCell ref="U46:Y48"/>
    <mergeCell ref="U50:Y52"/>
    <mergeCell ref="L93:M93"/>
    <mergeCell ref="D94:E94"/>
    <mergeCell ref="H94:I94"/>
    <mergeCell ref="L94:M94"/>
    <mergeCell ref="A86:M86"/>
    <mergeCell ref="D87:E87"/>
    <mergeCell ref="H87:I87"/>
    <mergeCell ref="L87:M87"/>
    <mergeCell ref="A78:M78"/>
    <mergeCell ref="H93:I93"/>
    <mergeCell ref="U55:Z55"/>
    <mergeCell ref="U61:Y64"/>
    <mergeCell ref="U66:Y68"/>
    <mergeCell ref="D93:E93"/>
    <mergeCell ref="D96:E96"/>
    <mergeCell ref="H96:I96"/>
    <mergeCell ref="L96:M96"/>
    <mergeCell ref="D97:E97"/>
    <mergeCell ref="H97:I97"/>
    <mergeCell ref="L97:M97"/>
    <mergeCell ref="D98:E98"/>
    <mergeCell ref="H98:I98"/>
    <mergeCell ref="L98:M98"/>
    <mergeCell ref="D102:E102"/>
    <mergeCell ref="H102:I102"/>
    <mergeCell ref="L102:M102"/>
    <mergeCell ref="D100:E100"/>
    <mergeCell ref="H100:I100"/>
    <mergeCell ref="L100:M100"/>
    <mergeCell ref="D101:E101"/>
    <mergeCell ref="H101:I101"/>
    <mergeCell ref="L101:M101"/>
  </mergeCells>
  <conditionalFormatting sqref="D59:D64">
    <cfRule type="dataBar" priority="564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{9993D0C6-0C65-4F75-B058-F80DD596396F}</x14:id>
        </ext>
      </extLst>
    </cfRule>
  </conditionalFormatting>
  <conditionalFormatting sqref="H59:H64">
    <cfRule type="dataBar" priority="566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{40F910F6-5BC3-4E41-81E0-08BA9D288CFA}</x14:id>
        </ext>
      </extLst>
    </cfRule>
  </conditionalFormatting>
  <conditionalFormatting sqref="L59:L64">
    <cfRule type="dataBar" priority="568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{95BF0A9E-034C-42E3-A8B8-B9ACF3BBF1AD}</x14:id>
        </ext>
      </extLst>
    </cfRule>
  </conditionalFormatting>
  <conditionalFormatting sqref="D21:D54">
    <cfRule type="dataBar" priority="569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{6D413951-AAE0-4196-AECE-5FF3FA54F37C}</x14:id>
        </ext>
      </extLst>
    </cfRule>
  </conditionalFormatting>
  <conditionalFormatting sqref="H21:H54">
    <cfRule type="dataBar" priority="571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{FE3F7056-E9FE-46DF-8C93-9FFBF34CDFA6}</x14:id>
        </ext>
      </extLst>
    </cfRule>
  </conditionalFormatting>
  <conditionalFormatting sqref="L21:L54">
    <cfRule type="dataBar" priority="573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{9E8095D2-1559-4834-9FBE-10D1412FD1B2}</x14:id>
        </ext>
      </extLst>
    </cfRule>
  </conditionalFormatting>
  <conditionalFormatting sqref="D80:D81">
    <cfRule type="dataBar" priority="1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{D1F30E09-E34D-451F-899C-E15D95A8185E}</x14:id>
        </ext>
      </extLst>
    </cfRule>
  </conditionalFormatting>
  <conditionalFormatting sqref="H80:H81">
    <cfRule type="dataBar" priority="2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{B57EE0D2-655D-4A96-BC27-B8984DFD9925}</x14:id>
        </ext>
      </extLst>
    </cfRule>
  </conditionalFormatting>
  <conditionalFormatting sqref="L80:L81">
    <cfRule type="dataBar" priority="3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{102731EB-B4E9-4495-9E4C-C9626C636BEE}</x14:id>
        </ext>
      </extLst>
    </cfRule>
  </conditionalFormatting>
  <conditionalFormatting sqref="D71:D73">
    <cfRule type="dataBar" priority="574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{8C99DA2D-1C69-4732-AAC9-0D9A0A4271F5}</x14:id>
        </ext>
      </extLst>
    </cfRule>
  </conditionalFormatting>
  <conditionalFormatting sqref="H71:H73">
    <cfRule type="dataBar" priority="576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{DB22D3F5-B5C8-4656-8F7E-87096E9C4053}</x14:id>
        </ext>
      </extLst>
    </cfRule>
  </conditionalFormatting>
  <conditionalFormatting sqref="L71:L73">
    <cfRule type="dataBar" priority="578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{8971F378-046D-4B4A-B892-CA4574C5C003}</x14:id>
        </ext>
      </extLst>
    </cfRule>
  </conditionalFormatting>
  <dataValidations count="1">
    <dataValidation type="list" allowBlank="1" showInputMessage="1" showErrorMessage="1" sqref="C6:E6 G6:I6 K6:M6" xr:uid="{D531E6D0-CFBF-4CA9-8AA1-A6F8A5FD481E}">
      <formula1>$AA$6:$AA$11</formula1>
    </dataValidation>
  </dataValidations>
  <printOptions horizontalCentered="1"/>
  <pageMargins left="0.25" right="0.25" top="0.25" bottom="0.25" header="0.3" footer="0.3"/>
  <pageSetup scale="48" orientation="portrait" r:id="rId1"/>
  <rowBreaks count="1" manualBreakCount="1">
    <brk id="131" max="12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993D0C6-0C65-4F75-B058-F80DD596396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D59:D64</xm:sqref>
        </x14:conditionalFormatting>
        <x14:conditionalFormatting xmlns:xm="http://schemas.microsoft.com/office/excel/2006/main">
          <x14:cfRule type="dataBar" id="{40F910F6-5BC3-4E41-81E0-08BA9D288C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H59:H64</xm:sqref>
        </x14:conditionalFormatting>
        <x14:conditionalFormatting xmlns:xm="http://schemas.microsoft.com/office/excel/2006/main">
          <x14:cfRule type="dataBar" id="{95BF0A9E-034C-42E3-A8B8-B9ACF3BBF1A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L59:L64</xm:sqref>
        </x14:conditionalFormatting>
        <x14:conditionalFormatting xmlns:xm="http://schemas.microsoft.com/office/excel/2006/main">
          <x14:cfRule type="dataBar" id="{6D413951-AAE0-4196-AECE-5FF3FA54F37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D21:D54</xm:sqref>
        </x14:conditionalFormatting>
        <x14:conditionalFormatting xmlns:xm="http://schemas.microsoft.com/office/excel/2006/main">
          <x14:cfRule type="dataBar" id="{FE3F7056-E9FE-46DF-8C93-9FFBF34CDFA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H21:H54</xm:sqref>
        </x14:conditionalFormatting>
        <x14:conditionalFormatting xmlns:xm="http://schemas.microsoft.com/office/excel/2006/main">
          <x14:cfRule type="dataBar" id="{9E8095D2-1559-4834-9FBE-10D1412FD1B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L21:L54</xm:sqref>
        </x14:conditionalFormatting>
        <x14:conditionalFormatting xmlns:xm="http://schemas.microsoft.com/office/excel/2006/main">
          <x14:cfRule type="dataBar" id="{D1F30E09-E34D-451F-899C-E15D95A8185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D80:D81</xm:sqref>
        </x14:conditionalFormatting>
        <x14:conditionalFormatting xmlns:xm="http://schemas.microsoft.com/office/excel/2006/main">
          <x14:cfRule type="dataBar" id="{B57EE0D2-655D-4A96-BC27-B8984DFD992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H80:H81</xm:sqref>
        </x14:conditionalFormatting>
        <x14:conditionalFormatting xmlns:xm="http://schemas.microsoft.com/office/excel/2006/main">
          <x14:cfRule type="dataBar" id="{102731EB-B4E9-4495-9E4C-C9626C636BE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L80:L81</xm:sqref>
        </x14:conditionalFormatting>
        <x14:conditionalFormatting xmlns:xm="http://schemas.microsoft.com/office/excel/2006/main">
          <x14:cfRule type="dataBar" id="{8C99DA2D-1C69-4732-AAC9-0D9A0A4271F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D71:D73</xm:sqref>
        </x14:conditionalFormatting>
        <x14:conditionalFormatting xmlns:xm="http://schemas.microsoft.com/office/excel/2006/main">
          <x14:cfRule type="dataBar" id="{DB22D3F5-B5C8-4656-8F7E-87096E9C405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H71:H73</xm:sqref>
        </x14:conditionalFormatting>
        <x14:conditionalFormatting xmlns:xm="http://schemas.microsoft.com/office/excel/2006/main">
          <x14:cfRule type="dataBar" id="{8971F378-046D-4B4A-B892-CA4574C5C00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L71:L73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A77DE-82B3-4E43-9305-F96C7A56D66A}">
  <dimension ref="A1:M18"/>
  <sheetViews>
    <sheetView zoomScaleNormal="100" workbookViewId="0">
      <selection sqref="A1:M1"/>
    </sheetView>
  </sheetViews>
  <sheetFormatPr defaultRowHeight="14.4"/>
  <cols>
    <col min="1" max="1" width="43.77734375" bestFit="1" customWidth="1"/>
    <col min="3" max="3" width="9.33203125" bestFit="1" customWidth="1"/>
    <col min="7" max="7" width="9.33203125" bestFit="1" customWidth="1"/>
    <col min="11" max="11" width="9.33203125" bestFit="1" customWidth="1"/>
  </cols>
  <sheetData>
    <row r="1" spans="1:13" ht="18">
      <c r="A1" s="533" t="s">
        <v>272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5"/>
    </row>
    <row r="2" spans="1:13" ht="15.6">
      <c r="A2" s="102"/>
      <c r="B2" s="95"/>
      <c r="C2" s="96"/>
      <c r="D2" s="478"/>
      <c r="E2" s="479"/>
      <c r="F2" s="95"/>
      <c r="G2" s="96"/>
      <c r="H2" s="478"/>
      <c r="I2" s="479"/>
      <c r="J2" s="95"/>
      <c r="K2" s="96"/>
      <c r="L2" s="478"/>
      <c r="M2" s="480"/>
    </row>
    <row r="3" spans="1:13" ht="18">
      <c r="A3" s="334" t="s">
        <v>271</v>
      </c>
      <c r="B3" s="335"/>
      <c r="C3" s="336" t="e">
        <f>'Crop Budget (Main)'!C88</f>
        <v>#DIV/0!</v>
      </c>
      <c r="D3" s="527" t="s">
        <v>275</v>
      </c>
      <c r="E3" s="527"/>
      <c r="F3" s="337"/>
      <c r="G3" s="336" t="e">
        <f>'Crop Budget (Main)'!G88</f>
        <v>#DIV/0!</v>
      </c>
      <c r="H3" s="527" t="s">
        <v>275</v>
      </c>
      <c r="I3" s="527"/>
      <c r="J3" s="337"/>
      <c r="K3" s="336" t="e">
        <f>'Crop Budget (Main)'!K88</f>
        <v>#DIV/0!</v>
      </c>
      <c r="L3" s="527" t="s">
        <v>275</v>
      </c>
      <c r="M3" s="528"/>
    </row>
    <row r="4" spans="1:13" ht="18">
      <c r="A4" s="157"/>
      <c r="B4" s="338"/>
      <c r="C4" s="339"/>
      <c r="D4" s="529" t="s">
        <v>274</v>
      </c>
      <c r="E4" s="529"/>
      <c r="F4" s="340"/>
      <c r="G4" s="339"/>
      <c r="H4" s="529" t="s">
        <v>274</v>
      </c>
      <c r="I4" s="529"/>
      <c r="J4" s="340"/>
      <c r="K4" s="339"/>
      <c r="L4" s="529" t="s">
        <v>274</v>
      </c>
      <c r="M4" s="530"/>
    </row>
    <row r="5" spans="1:13" ht="18">
      <c r="A5" s="157"/>
      <c r="B5" s="338"/>
      <c r="C5" s="341"/>
      <c r="D5" s="531" t="s">
        <v>273</v>
      </c>
      <c r="E5" s="531"/>
      <c r="F5" s="340"/>
      <c r="G5" s="339"/>
      <c r="H5" s="531" t="s">
        <v>273</v>
      </c>
      <c r="I5" s="531"/>
      <c r="J5" s="340"/>
      <c r="K5" s="342"/>
      <c r="L5" s="531" t="s">
        <v>273</v>
      </c>
      <c r="M5" s="532"/>
    </row>
    <row r="6" spans="1:13" ht="18">
      <c r="A6" s="157"/>
      <c r="B6" s="338"/>
      <c r="C6" s="341"/>
      <c r="D6" s="343"/>
      <c r="E6" s="344"/>
      <c r="F6" s="340"/>
      <c r="G6" s="339"/>
      <c r="H6" s="343"/>
      <c r="I6" s="344"/>
      <c r="J6" s="340"/>
      <c r="K6" s="342"/>
      <c r="L6" s="343"/>
      <c r="M6" s="345"/>
    </row>
    <row r="7" spans="1:13" ht="18">
      <c r="A7" s="346" t="s">
        <v>438</v>
      </c>
      <c r="B7" s="434"/>
      <c r="C7" s="348" t="e">
        <f>'Crop Budget (Main)'!C92</f>
        <v>#DIV/0!</v>
      </c>
      <c r="D7" s="469" t="s">
        <v>439</v>
      </c>
      <c r="E7" s="469"/>
      <c r="F7" s="357"/>
      <c r="G7" s="336" t="e">
        <f>'Crop Budget (Main)'!G92</f>
        <v>#DIV/0!</v>
      </c>
      <c r="H7" s="469" t="s">
        <v>439</v>
      </c>
      <c r="I7" s="469"/>
      <c r="J7" s="357"/>
      <c r="K7" s="336" t="e">
        <f>'Crop Budget (Main)'!K92</f>
        <v>#DIV/0!</v>
      </c>
      <c r="L7" s="469" t="s">
        <v>439</v>
      </c>
      <c r="M7" s="470"/>
    </row>
    <row r="8" spans="1:13" ht="18">
      <c r="A8" s="350"/>
      <c r="B8" s="435"/>
      <c r="C8" s="352"/>
      <c r="D8" s="471" t="s">
        <v>440</v>
      </c>
      <c r="E8" s="471"/>
      <c r="F8" s="436"/>
      <c r="G8" s="339"/>
      <c r="H8" s="471" t="s">
        <v>440</v>
      </c>
      <c r="I8" s="471"/>
      <c r="J8" s="436"/>
      <c r="K8" s="352"/>
      <c r="L8" s="471" t="s">
        <v>440</v>
      </c>
      <c r="M8" s="472"/>
    </row>
    <row r="9" spans="1:13" ht="18">
      <c r="A9" s="350"/>
      <c r="B9" s="435"/>
      <c r="C9" s="354"/>
      <c r="D9" s="467" t="s">
        <v>441</v>
      </c>
      <c r="E9" s="467"/>
      <c r="F9" s="436"/>
      <c r="G9" s="339"/>
      <c r="H9" s="467" t="s">
        <v>441</v>
      </c>
      <c r="I9" s="467"/>
      <c r="J9" s="436"/>
      <c r="K9" s="355"/>
      <c r="L9" s="467" t="s">
        <v>441</v>
      </c>
      <c r="M9" s="468"/>
    </row>
    <row r="10" spans="1:13" ht="18">
      <c r="A10" s="350"/>
      <c r="B10" s="435"/>
      <c r="C10" s="354"/>
      <c r="D10" s="357"/>
      <c r="E10" s="356"/>
      <c r="F10" s="436"/>
      <c r="G10" s="339"/>
      <c r="H10" s="357"/>
      <c r="I10" s="356"/>
      <c r="J10" s="436"/>
      <c r="K10" s="355"/>
      <c r="L10" s="357"/>
      <c r="M10" s="358"/>
    </row>
    <row r="11" spans="1:13" ht="18">
      <c r="A11" s="346" t="s">
        <v>442</v>
      </c>
      <c r="B11" s="434"/>
      <c r="C11" s="348" t="e">
        <f>'Crop Budget (Main)'!C96</f>
        <v>#DIV/0!</v>
      </c>
      <c r="D11" s="469" t="s">
        <v>439</v>
      </c>
      <c r="E11" s="469"/>
      <c r="F11" s="357"/>
      <c r="G11" s="336" t="e">
        <f>'Crop Budget (Main)'!G96</f>
        <v>#DIV/0!</v>
      </c>
      <c r="H11" s="469" t="s">
        <v>439</v>
      </c>
      <c r="I11" s="469"/>
      <c r="J11" s="357"/>
      <c r="K11" s="336" t="e">
        <f>'Crop Budget (Main)'!K96</f>
        <v>#DIV/0!</v>
      </c>
      <c r="L11" s="469" t="s">
        <v>439</v>
      </c>
      <c r="M11" s="470"/>
    </row>
    <row r="12" spans="1:13" ht="18">
      <c r="A12" s="350"/>
      <c r="B12" s="435"/>
      <c r="C12" s="352"/>
      <c r="D12" s="471" t="s">
        <v>440</v>
      </c>
      <c r="E12" s="471"/>
      <c r="F12" s="436"/>
      <c r="G12" s="339"/>
      <c r="H12" s="471" t="s">
        <v>440</v>
      </c>
      <c r="I12" s="471"/>
      <c r="J12" s="436"/>
      <c r="K12" s="352"/>
      <c r="L12" s="471" t="s">
        <v>440</v>
      </c>
      <c r="M12" s="472"/>
    </row>
    <row r="13" spans="1:13" ht="18">
      <c r="A13" s="350"/>
      <c r="B13" s="435"/>
      <c r="C13" s="354"/>
      <c r="D13" s="467" t="s">
        <v>441</v>
      </c>
      <c r="E13" s="467"/>
      <c r="F13" s="436"/>
      <c r="G13" s="339"/>
      <c r="H13" s="467" t="s">
        <v>441</v>
      </c>
      <c r="I13" s="467"/>
      <c r="J13" s="436"/>
      <c r="K13" s="355"/>
      <c r="L13" s="467" t="s">
        <v>441</v>
      </c>
      <c r="M13" s="468"/>
    </row>
    <row r="14" spans="1:13" ht="18">
      <c r="A14" s="350"/>
      <c r="B14" s="435"/>
      <c r="C14" s="354"/>
      <c r="D14" s="357"/>
      <c r="E14" s="356"/>
      <c r="F14" s="436"/>
      <c r="G14" s="339"/>
      <c r="H14" s="357"/>
      <c r="I14" s="356"/>
      <c r="J14" s="436"/>
      <c r="K14" s="355"/>
      <c r="L14" s="357"/>
      <c r="M14" s="358"/>
    </row>
    <row r="15" spans="1:13" ht="18">
      <c r="A15" s="346" t="s">
        <v>443</v>
      </c>
      <c r="B15" s="434"/>
      <c r="C15" s="348" t="e">
        <f>'Crop Budget (Main)'!C100</f>
        <v>#DIV/0!</v>
      </c>
      <c r="D15" s="469" t="s">
        <v>444</v>
      </c>
      <c r="E15" s="469"/>
      <c r="F15" s="357"/>
      <c r="G15" s="336" t="e">
        <f>'Crop Budget (Main)'!G100</f>
        <v>#DIV/0!</v>
      </c>
      <c r="H15" s="469" t="s">
        <v>444</v>
      </c>
      <c r="I15" s="469"/>
      <c r="J15" s="357"/>
      <c r="K15" s="336" t="e">
        <f>'Crop Budget (Main)'!K100</f>
        <v>#DIV/0!</v>
      </c>
      <c r="L15" s="469" t="s">
        <v>444</v>
      </c>
      <c r="M15" s="470"/>
    </row>
    <row r="16" spans="1:13" ht="18">
      <c r="A16" s="350"/>
      <c r="B16" s="435"/>
      <c r="C16" s="352"/>
      <c r="D16" s="471" t="s">
        <v>445</v>
      </c>
      <c r="E16" s="471"/>
      <c r="F16" s="436"/>
      <c r="G16" s="352"/>
      <c r="H16" s="471" t="s">
        <v>445</v>
      </c>
      <c r="I16" s="471"/>
      <c r="J16" s="436"/>
      <c r="K16" s="352"/>
      <c r="L16" s="471" t="s">
        <v>445</v>
      </c>
      <c r="M16" s="472"/>
    </row>
    <row r="17" spans="1:13" ht="18">
      <c r="A17" s="350" t="s">
        <v>446</v>
      </c>
      <c r="B17" s="435"/>
      <c r="C17" s="354"/>
      <c r="D17" s="467" t="s">
        <v>447</v>
      </c>
      <c r="E17" s="467"/>
      <c r="F17" s="436"/>
      <c r="G17" s="355"/>
      <c r="H17" s="467" t="s">
        <v>447</v>
      </c>
      <c r="I17" s="467"/>
      <c r="J17" s="436"/>
      <c r="K17" s="355"/>
      <c r="L17" s="467" t="s">
        <v>447</v>
      </c>
      <c r="M17" s="468"/>
    </row>
    <row r="18" spans="1:13" ht="16.2" thickBot="1">
      <c r="A18" s="417"/>
      <c r="B18" s="418"/>
      <c r="C18" s="419"/>
      <c r="D18" s="418"/>
      <c r="E18" s="420"/>
      <c r="F18" s="418"/>
      <c r="G18" s="419"/>
      <c r="H18" s="418"/>
      <c r="I18" s="420"/>
      <c r="J18" s="418"/>
      <c r="K18" s="419"/>
      <c r="L18" s="418"/>
      <c r="M18" s="421"/>
    </row>
  </sheetData>
  <sheetProtection algorithmName="SHA-512" hashValue="OiqPbExW6wZsue9nI8vmRRB8d8nSoC0OHhj7slaMvM4o6VFsiWs3fx0QxIZhjDGd4LcxAA/lZBlAi0ylWIQwPQ==" saltValue="/mM63rNd4uGuYJh7MP9Tbw==" spinCount="100000" sheet="1" objects="1" scenarios="1"/>
  <mergeCells count="40">
    <mergeCell ref="D17:E17"/>
    <mergeCell ref="H17:I17"/>
    <mergeCell ref="L17:M17"/>
    <mergeCell ref="D15:E15"/>
    <mergeCell ref="H15:I15"/>
    <mergeCell ref="L15:M15"/>
    <mergeCell ref="D16:E16"/>
    <mergeCell ref="H16:I16"/>
    <mergeCell ref="L16:M16"/>
    <mergeCell ref="D12:E12"/>
    <mergeCell ref="H12:I12"/>
    <mergeCell ref="L12:M12"/>
    <mergeCell ref="D13:E13"/>
    <mergeCell ref="H13:I13"/>
    <mergeCell ref="L13:M13"/>
    <mergeCell ref="D9:E9"/>
    <mergeCell ref="H9:I9"/>
    <mergeCell ref="L9:M9"/>
    <mergeCell ref="D11:E11"/>
    <mergeCell ref="H11:I11"/>
    <mergeCell ref="L11:M11"/>
    <mergeCell ref="D7:E7"/>
    <mergeCell ref="H7:I7"/>
    <mergeCell ref="L7:M7"/>
    <mergeCell ref="D8:E8"/>
    <mergeCell ref="H8:I8"/>
    <mergeCell ref="L8:M8"/>
    <mergeCell ref="D4:E4"/>
    <mergeCell ref="H4:I4"/>
    <mergeCell ref="L4:M4"/>
    <mergeCell ref="D5:E5"/>
    <mergeCell ref="H5:I5"/>
    <mergeCell ref="L5:M5"/>
    <mergeCell ref="A1:M1"/>
    <mergeCell ref="D2:E2"/>
    <mergeCell ref="H2:I2"/>
    <mergeCell ref="L2:M2"/>
    <mergeCell ref="D3:E3"/>
    <mergeCell ref="H3:I3"/>
    <mergeCell ref="L3:M3"/>
  </mergeCells>
  <pageMargins left="0.7" right="0.7" top="0.75" bottom="0.75" header="0.3" footer="0.3"/>
  <pageSetup scale="5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0BA75-F0AD-4870-94DC-BF1A818F45B1}">
  <dimension ref="A1:V2"/>
  <sheetViews>
    <sheetView zoomScaleNormal="100" workbookViewId="0">
      <selection activeCell="K5" sqref="K5"/>
    </sheetView>
  </sheetViews>
  <sheetFormatPr defaultRowHeight="14.4"/>
  <sheetData>
    <row r="1" spans="1:22" ht="18">
      <c r="A1" s="475" t="s">
        <v>506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  <c r="R1" s="476"/>
      <c r="S1" s="476"/>
      <c r="T1" s="476"/>
      <c r="U1" s="476"/>
      <c r="V1" s="476"/>
    </row>
    <row r="2" spans="1:22" ht="14.4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</sheetData>
  <sheetProtection algorithmName="SHA-512" hashValue="XrGfMXeAc1VbUpmaOu01PFxYjrnsgFaBSUMiNQJ+jErRjf3AKXz0+M9VP84IaRYrwAy/08OF8aAfLGIiWp/Vxg==" saltValue="ilv0kqanTVradY8v2yy1gg==" spinCount="100000" sheet="1" objects="1" scenarios="1"/>
  <mergeCells count="1">
    <mergeCell ref="A1:V1"/>
  </mergeCells>
  <pageMargins left="0.7" right="0.7" top="0.75" bottom="0.75" header="0.3" footer="0.3"/>
  <pageSetup scale="46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37F1F-82F9-43B1-AD20-0B1DDFF9D126}">
  <dimension ref="A1:L44"/>
  <sheetViews>
    <sheetView workbookViewId="0">
      <selection activeCell="A49" sqref="A49"/>
    </sheetView>
  </sheetViews>
  <sheetFormatPr defaultRowHeight="14.4"/>
  <cols>
    <col min="1" max="1" width="47.44140625" bestFit="1" customWidth="1"/>
    <col min="2" max="2" width="10.6640625" bestFit="1" customWidth="1"/>
    <col min="3" max="3" width="9.88671875" bestFit="1" customWidth="1"/>
    <col min="4" max="8" width="9.109375" style="14"/>
    <col min="9" max="9" width="15.6640625" bestFit="1" customWidth="1"/>
  </cols>
  <sheetData>
    <row r="1" spans="1:12" s="14" customFormat="1">
      <c r="A1" s="216"/>
      <c r="B1" s="216" t="s">
        <v>37</v>
      </c>
      <c r="C1" s="216" t="s">
        <v>68</v>
      </c>
      <c r="D1" s="216" t="s">
        <v>69</v>
      </c>
      <c r="E1" s="216"/>
      <c r="F1" s="216"/>
      <c r="G1" s="216"/>
      <c r="H1" s="216"/>
      <c r="J1" s="16" t="s">
        <v>37</v>
      </c>
      <c r="K1" s="14" t="s">
        <v>68</v>
      </c>
      <c r="L1" s="14" t="s">
        <v>69</v>
      </c>
    </row>
    <row r="2" spans="1:12" ht="15.6">
      <c r="A2" s="217" t="s">
        <v>40</v>
      </c>
      <c r="B2" s="218">
        <f>'Crop Budget (Main)'!C21</f>
        <v>0</v>
      </c>
      <c r="C2" s="218">
        <f>'Crop Budget (Main)'!G21</f>
        <v>0</v>
      </c>
      <c r="D2" s="218">
        <f>'Crop Budget (Main)'!K21</f>
        <v>0</v>
      </c>
      <c r="E2" s="218"/>
      <c r="F2" s="218"/>
      <c r="G2" s="218"/>
      <c r="H2" s="218"/>
      <c r="I2" s="14" t="s">
        <v>471</v>
      </c>
      <c r="J2" s="223">
        <f>'Crop Budget (Main)'!C55</f>
        <v>0</v>
      </c>
      <c r="K2" s="223">
        <f>'Crop Budget (Main)'!G55</f>
        <v>0</v>
      </c>
      <c r="L2" s="223">
        <f>'Crop Budget (Main)'!K55</f>
        <v>0</v>
      </c>
    </row>
    <row r="3" spans="1:12" ht="15.6">
      <c r="A3" s="217" t="s">
        <v>41</v>
      </c>
      <c r="B3" s="219">
        <f>SUM(B4:B7)</f>
        <v>0</v>
      </c>
      <c r="C3" s="219">
        <f>SUM(C4:C7)</f>
        <v>0</v>
      </c>
      <c r="D3" s="219">
        <f>SUM(D4:D7)</f>
        <v>0</v>
      </c>
      <c r="E3" s="219"/>
      <c r="F3" s="219"/>
      <c r="G3" s="219"/>
      <c r="H3" s="219"/>
      <c r="I3" s="14" t="s">
        <v>472</v>
      </c>
      <c r="J3" s="223">
        <f>'Crop Budget (Main)'!C65</f>
        <v>0</v>
      </c>
      <c r="K3" s="223">
        <f>'Crop Budget (Main)'!G65</f>
        <v>0</v>
      </c>
      <c r="L3" s="223">
        <f>'Crop Budget (Main)'!K65</f>
        <v>0</v>
      </c>
    </row>
    <row r="4" spans="1:12" ht="15.6" hidden="1">
      <c r="A4" s="220" t="s">
        <v>0</v>
      </c>
      <c r="B4" s="218">
        <f>'Crop Budget (Main)'!C23</f>
        <v>0</v>
      </c>
      <c r="C4" s="218">
        <f>'Crop Budget (Main)'!G23</f>
        <v>0</v>
      </c>
      <c r="D4" s="218">
        <f>'Crop Budget (Main)'!K23</f>
        <v>0</v>
      </c>
      <c r="E4" s="218"/>
      <c r="F4" s="218"/>
      <c r="G4" s="218"/>
      <c r="H4" s="218"/>
      <c r="I4" s="14" t="s">
        <v>473</v>
      </c>
      <c r="J4" s="223">
        <f>'Crop Budget (Main)'!C66</f>
        <v>0</v>
      </c>
      <c r="K4" s="223">
        <f>'Crop Budget (Main)'!G66</f>
        <v>0</v>
      </c>
      <c r="L4" s="223">
        <f>'Crop Budget (Main)'!K66</f>
        <v>0</v>
      </c>
    </row>
    <row r="5" spans="1:12" ht="15.6" hidden="1">
      <c r="A5" s="220" t="s">
        <v>1</v>
      </c>
      <c r="B5" s="218">
        <f>'Crop Budget (Main)'!C24</f>
        <v>0</v>
      </c>
      <c r="C5" s="218">
        <f>'Crop Budget (Main)'!G24</f>
        <v>0</v>
      </c>
      <c r="D5" s="218">
        <f>'Crop Budget (Main)'!K24</f>
        <v>0</v>
      </c>
      <c r="E5" s="218"/>
      <c r="F5" s="218"/>
      <c r="G5" s="218"/>
      <c r="H5" s="218"/>
    </row>
    <row r="6" spans="1:12" ht="15.6" hidden="1">
      <c r="A6" s="220" t="s">
        <v>323</v>
      </c>
      <c r="B6" s="218">
        <f>'Crop Budget (Main)'!C25</f>
        <v>0</v>
      </c>
      <c r="C6" s="218">
        <f>'Crop Budget (Main)'!G25</f>
        <v>0</v>
      </c>
      <c r="D6" s="218">
        <f>'Crop Budget (Main)'!K25</f>
        <v>0</v>
      </c>
      <c r="E6" s="218"/>
      <c r="F6" s="218"/>
      <c r="G6" s="218"/>
      <c r="H6" s="218"/>
    </row>
    <row r="7" spans="1:12" ht="15.6" hidden="1">
      <c r="A7" s="220" t="s">
        <v>324</v>
      </c>
      <c r="B7" s="218">
        <f>'Crop Budget (Main)'!C28</f>
        <v>0</v>
      </c>
      <c r="C7" s="218">
        <f>'Crop Budget (Main)'!G28</f>
        <v>0</v>
      </c>
      <c r="D7" s="218">
        <f>'Crop Budget (Main)'!K28</f>
        <v>0</v>
      </c>
      <c r="E7" s="218"/>
      <c r="F7" s="218"/>
      <c r="G7" s="218"/>
      <c r="H7" s="218"/>
    </row>
    <row r="8" spans="1:12" ht="15.6">
      <c r="A8" s="217" t="s">
        <v>286</v>
      </c>
      <c r="B8" s="219">
        <f>SUM(B9:B11)</f>
        <v>0</v>
      </c>
      <c r="C8" s="219">
        <f>SUM(C9:C11)</f>
        <v>0</v>
      </c>
      <c r="D8" s="219">
        <f>SUM(D9:D11)</f>
        <v>0</v>
      </c>
      <c r="E8" s="219"/>
      <c r="F8" s="219"/>
      <c r="G8" s="219"/>
      <c r="H8" s="219"/>
      <c r="I8" t="s">
        <v>473</v>
      </c>
      <c r="J8" s="1">
        <f>SUM(J2:J3)</f>
        <v>0</v>
      </c>
      <c r="K8" s="1">
        <f t="shared" ref="K8" si="0">SUM(K2:K3)</f>
        <v>0</v>
      </c>
      <c r="L8" s="1">
        <f>SUM(L2:L3)</f>
        <v>0</v>
      </c>
    </row>
    <row r="9" spans="1:12" ht="15.6" hidden="1">
      <c r="A9" s="220" t="s">
        <v>288</v>
      </c>
      <c r="B9" s="218">
        <f>'Crop Budget (Main)'!C30</f>
        <v>0</v>
      </c>
      <c r="C9" s="218">
        <f>'Crop Budget (Main)'!G30</f>
        <v>0</v>
      </c>
      <c r="D9" s="218">
        <f>'Crop Budget (Main)'!K30</f>
        <v>0</v>
      </c>
      <c r="E9" s="218"/>
      <c r="F9" s="218"/>
      <c r="G9" s="218"/>
      <c r="H9" s="218"/>
    </row>
    <row r="10" spans="1:12" ht="15.6" hidden="1">
      <c r="A10" s="220" t="s">
        <v>64</v>
      </c>
      <c r="B10" s="218">
        <f>'Crop Budget (Main)'!C31</f>
        <v>0</v>
      </c>
      <c r="C10" s="218">
        <f>'Crop Budget (Main)'!G31</f>
        <v>0</v>
      </c>
      <c r="D10" s="218">
        <f>'Crop Budget (Main)'!K31</f>
        <v>0</v>
      </c>
      <c r="E10" s="218"/>
      <c r="F10" s="218"/>
      <c r="G10" s="218"/>
      <c r="H10" s="218"/>
    </row>
    <row r="11" spans="1:12" ht="15.6" hidden="1">
      <c r="A11" s="220" t="s">
        <v>88</v>
      </c>
      <c r="B11" s="218">
        <f>'Crop Budget (Main)'!C32</f>
        <v>0</v>
      </c>
      <c r="C11" s="218">
        <f>'Crop Budget (Main)'!G32</f>
        <v>0</v>
      </c>
      <c r="D11" s="218">
        <f>'Crop Budget (Main)'!K32</f>
        <v>0</v>
      </c>
      <c r="E11" s="218"/>
      <c r="F11" s="218"/>
      <c r="G11" s="218"/>
      <c r="H11" s="218"/>
    </row>
    <row r="12" spans="1:12" ht="15.6">
      <c r="A12" s="217" t="s">
        <v>45</v>
      </c>
      <c r="B12" s="218">
        <f>'Crop Budget (Main)'!C33</f>
        <v>0</v>
      </c>
      <c r="C12" s="218">
        <f>'Crop Budget (Main)'!G33</f>
        <v>0</v>
      </c>
      <c r="D12" s="218">
        <f>'Crop Budget (Main)'!K33</f>
        <v>0</v>
      </c>
      <c r="E12" s="218"/>
      <c r="F12" s="218"/>
      <c r="G12" s="218"/>
      <c r="H12" s="218"/>
    </row>
    <row r="13" spans="1:12" ht="15.6">
      <c r="A13" s="217" t="s">
        <v>282</v>
      </c>
      <c r="B13" s="218">
        <f>'Crop Budget (Main)'!C34</f>
        <v>0</v>
      </c>
      <c r="C13" s="218">
        <f>'Crop Budget (Main)'!G34</f>
        <v>0</v>
      </c>
      <c r="D13" s="218">
        <f>'Crop Budget (Main)'!K34</f>
        <v>0</v>
      </c>
      <c r="E13" s="218"/>
      <c r="F13" s="218"/>
      <c r="G13" s="218"/>
      <c r="H13" s="218"/>
    </row>
    <row r="14" spans="1:12" ht="15.6">
      <c r="A14" s="217" t="s">
        <v>51</v>
      </c>
      <c r="B14" s="218">
        <f>'Crop Budget (Main)'!C35</f>
        <v>0</v>
      </c>
      <c r="C14" s="218">
        <f>'Crop Budget (Main)'!G35</f>
        <v>0</v>
      </c>
      <c r="D14" s="218">
        <f>'Crop Budget (Main)'!K35</f>
        <v>0</v>
      </c>
      <c r="E14" s="218"/>
      <c r="F14" s="218"/>
      <c r="G14" s="218"/>
      <c r="H14" s="218"/>
    </row>
    <row r="15" spans="1:12" ht="15.6">
      <c r="A15" s="217" t="s">
        <v>47</v>
      </c>
      <c r="B15" s="219">
        <f>SUM(B16:B17)</f>
        <v>0</v>
      </c>
      <c r="C15" s="219">
        <f t="shared" ref="C15:D15" si="1">SUM(C16:C17)</f>
        <v>0</v>
      </c>
      <c r="D15" s="219">
        <f t="shared" si="1"/>
        <v>0</v>
      </c>
      <c r="E15" s="219"/>
      <c r="F15" s="219"/>
      <c r="G15" s="219"/>
      <c r="H15" s="219"/>
    </row>
    <row r="16" spans="1:12" ht="15.6" hidden="1">
      <c r="A16" s="221" t="s">
        <v>48</v>
      </c>
      <c r="B16" s="218">
        <f>'Crop Budget (Main)'!C37</f>
        <v>0</v>
      </c>
      <c r="C16" s="218">
        <f>'Crop Budget (Main)'!G37</f>
        <v>0</v>
      </c>
      <c r="D16" s="218">
        <f>'Crop Budget (Main)'!K37</f>
        <v>0</v>
      </c>
      <c r="E16" s="218"/>
      <c r="F16" s="218"/>
      <c r="G16" s="218"/>
      <c r="H16" s="218"/>
    </row>
    <row r="17" spans="1:8" ht="15.6" hidden="1">
      <c r="A17" s="221" t="s">
        <v>49</v>
      </c>
      <c r="B17" s="218">
        <f>'Crop Budget (Main)'!C38</f>
        <v>0</v>
      </c>
      <c r="C17" s="218">
        <f>'Crop Budget (Main)'!G38</f>
        <v>0</v>
      </c>
      <c r="D17" s="218">
        <f>'Crop Budget (Main)'!K38</f>
        <v>0</v>
      </c>
      <c r="E17" s="218"/>
      <c r="F17" s="218"/>
      <c r="G17" s="218"/>
      <c r="H17" s="218"/>
    </row>
    <row r="18" spans="1:8" ht="15.6">
      <c r="A18" s="217" t="s">
        <v>50</v>
      </c>
      <c r="B18" s="218">
        <f>SUM(B19:B20)</f>
        <v>0</v>
      </c>
      <c r="C18" s="218">
        <f t="shared" ref="C18:D18" si="2">SUM(C19:C20)</f>
        <v>0</v>
      </c>
      <c r="D18" s="218">
        <f t="shared" si="2"/>
        <v>0</v>
      </c>
      <c r="E18" s="218"/>
      <c r="F18" s="218"/>
      <c r="G18" s="218"/>
      <c r="H18" s="218"/>
    </row>
    <row r="19" spans="1:8" ht="15.6" hidden="1">
      <c r="A19" s="222" t="s">
        <v>283</v>
      </c>
      <c r="B19" s="218">
        <f>'Crop Budget (Main)'!C40</f>
        <v>0</v>
      </c>
      <c r="C19" s="218">
        <f>'Crop Budget (Main)'!G40</f>
        <v>0</v>
      </c>
      <c r="D19" s="218">
        <f>'Crop Budget (Main)'!K40</f>
        <v>0</v>
      </c>
      <c r="E19" s="218"/>
      <c r="F19" s="218"/>
      <c r="G19" s="218"/>
      <c r="H19" s="218"/>
    </row>
    <row r="20" spans="1:8" ht="15.6" hidden="1">
      <c r="A20" s="222" t="s">
        <v>284</v>
      </c>
      <c r="B20" s="218">
        <f>'Crop Budget (Main)'!C41</f>
        <v>0</v>
      </c>
      <c r="C20" s="218">
        <f>'Crop Budget (Main)'!G41</f>
        <v>0</v>
      </c>
      <c r="D20" s="218">
        <f>'Crop Budget (Main)'!K41</f>
        <v>0</v>
      </c>
      <c r="E20" s="218"/>
      <c r="F20" s="218"/>
      <c r="G20" s="218"/>
      <c r="H20" s="218"/>
    </row>
    <row r="21" spans="1:8" ht="15.6">
      <c r="A21" s="217" t="s">
        <v>42</v>
      </c>
      <c r="B21" s="219">
        <f>SUM(B22:B24)</f>
        <v>0</v>
      </c>
      <c r="C21" s="219">
        <f t="shared" ref="C21:D21" si="3">SUM(C22:C24)</f>
        <v>0</v>
      </c>
      <c r="D21" s="219">
        <f t="shared" si="3"/>
        <v>0</v>
      </c>
      <c r="E21" s="219"/>
      <c r="F21" s="219"/>
      <c r="G21" s="219"/>
      <c r="H21" s="219"/>
    </row>
    <row r="22" spans="1:8" ht="15.6">
      <c r="A22" s="221" t="s">
        <v>43</v>
      </c>
      <c r="B22" s="218">
        <f>'Crop Budget (Main)'!C43</f>
        <v>0</v>
      </c>
      <c r="C22" s="218">
        <f>'Crop Budget (Main)'!G43</f>
        <v>0</v>
      </c>
      <c r="D22" s="218">
        <f>'Crop Budget (Main)'!K43</f>
        <v>0</v>
      </c>
      <c r="E22" s="218"/>
      <c r="F22" s="218"/>
      <c r="G22" s="218"/>
      <c r="H22" s="218"/>
    </row>
    <row r="23" spans="1:8" ht="15.6" hidden="1">
      <c r="A23" s="221" t="s">
        <v>44</v>
      </c>
      <c r="B23" s="218">
        <f>'Crop Budget (Main)'!C44</f>
        <v>0</v>
      </c>
      <c r="C23" s="218">
        <f>'Crop Budget (Main)'!G44</f>
        <v>0</v>
      </c>
      <c r="D23" s="218">
        <f>'Crop Budget (Main)'!K44</f>
        <v>0</v>
      </c>
      <c r="E23" s="218"/>
      <c r="F23" s="218"/>
      <c r="G23" s="218"/>
      <c r="H23" s="218"/>
    </row>
    <row r="24" spans="1:8" ht="15.6" hidden="1">
      <c r="A24" s="221" t="s">
        <v>187</v>
      </c>
      <c r="B24" s="218">
        <f>'Crop Budget (Main)'!C45</f>
        <v>0</v>
      </c>
      <c r="C24" s="218">
        <f>'Crop Budget (Main)'!G45</f>
        <v>0</v>
      </c>
      <c r="D24" s="218">
        <f>'Crop Budget (Main)'!K45</f>
        <v>0</v>
      </c>
      <c r="E24" s="218"/>
      <c r="F24" s="218"/>
      <c r="G24" s="218"/>
      <c r="H24" s="218"/>
    </row>
    <row r="25" spans="1:8" ht="15.6">
      <c r="A25" s="217" t="s">
        <v>46</v>
      </c>
      <c r="B25" s="218">
        <f>'Crop Budget (Main)'!C46</f>
        <v>0</v>
      </c>
      <c r="C25" s="218">
        <f>'Crop Budget (Main)'!G46</f>
        <v>0</v>
      </c>
      <c r="D25" s="218">
        <f>'Crop Budget (Main)'!K46</f>
        <v>0</v>
      </c>
      <c r="E25" s="218"/>
      <c r="F25" s="218"/>
      <c r="G25" s="218"/>
      <c r="H25" s="218"/>
    </row>
    <row r="26" spans="1:8" ht="15.6">
      <c r="A26" s="217" t="s">
        <v>52</v>
      </c>
      <c r="B26" s="218">
        <f>'Crop Budget (Main)'!C47</f>
        <v>0</v>
      </c>
      <c r="C26" s="218">
        <f>'Crop Budget (Main)'!G47</f>
        <v>0</v>
      </c>
      <c r="D26" s="218">
        <f>'Crop Budget (Main)'!K47</f>
        <v>0</v>
      </c>
      <c r="E26" s="218"/>
      <c r="F26" s="218"/>
      <c r="G26" s="218"/>
      <c r="H26" s="218"/>
    </row>
    <row r="27" spans="1:8" ht="15.6">
      <c r="A27" s="217" t="s">
        <v>53</v>
      </c>
      <c r="B27" s="218">
        <f>'Crop Budget (Main)'!C48</f>
        <v>0</v>
      </c>
      <c r="C27" s="218">
        <f>'Crop Budget (Main)'!G48</f>
        <v>0</v>
      </c>
      <c r="D27" s="218">
        <f>'Crop Budget (Main)'!K48</f>
        <v>0</v>
      </c>
      <c r="E27" s="218"/>
      <c r="F27" s="218"/>
      <c r="G27" s="218"/>
      <c r="H27" s="218"/>
    </row>
    <row r="28" spans="1:8" ht="15.6">
      <c r="A28" s="217" t="s">
        <v>54</v>
      </c>
      <c r="B28" s="219">
        <f>SUM(B29:B30)</f>
        <v>0</v>
      </c>
      <c r="C28" s="219">
        <f t="shared" ref="C28:D28" si="4">SUM(C29:C30)</f>
        <v>0</v>
      </c>
      <c r="D28" s="219">
        <f t="shared" si="4"/>
        <v>0</v>
      </c>
      <c r="E28" s="219"/>
      <c r="F28" s="219"/>
      <c r="G28" s="219"/>
      <c r="H28" s="219"/>
    </row>
    <row r="29" spans="1:8" ht="15.6" hidden="1">
      <c r="A29" s="221" t="s">
        <v>66</v>
      </c>
      <c r="B29" s="218">
        <f>'Crop Budget (Main)'!C50</f>
        <v>0</v>
      </c>
      <c r="C29" s="218">
        <f>'Crop Budget (Main)'!G50</f>
        <v>0</v>
      </c>
      <c r="D29" s="218">
        <f>'Crop Budget (Main)'!K50</f>
        <v>0</v>
      </c>
      <c r="E29" s="218"/>
      <c r="F29" s="218"/>
      <c r="G29" s="218"/>
      <c r="H29" s="218"/>
    </row>
    <row r="30" spans="1:8" ht="15.6" hidden="1">
      <c r="A30" s="221" t="s">
        <v>67</v>
      </c>
      <c r="B30" s="218">
        <f>'Crop Budget (Main)'!C51</f>
        <v>0</v>
      </c>
      <c r="C30" s="218">
        <f>'Crop Budget (Main)'!G51</f>
        <v>0</v>
      </c>
      <c r="D30" s="218">
        <f>'Crop Budget (Main)'!K51</f>
        <v>0</v>
      </c>
      <c r="E30" s="218"/>
      <c r="F30" s="218"/>
      <c r="G30" s="218"/>
      <c r="H30" s="218"/>
    </row>
    <row r="31" spans="1:8" ht="15.6">
      <c r="A31" s="217" t="s">
        <v>420</v>
      </c>
      <c r="B31" s="218">
        <f>'Crop Budget (Main)'!C52</f>
        <v>0</v>
      </c>
      <c r="C31" s="218">
        <f>'Crop Budget (Main)'!G52</f>
        <v>0</v>
      </c>
      <c r="D31" s="218">
        <f>'Crop Budget (Main)'!K52</f>
        <v>0</v>
      </c>
      <c r="E31" s="218"/>
      <c r="F31" s="218"/>
      <c r="G31" s="218"/>
      <c r="H31" s="218"/>
    </row>
    <row r="32" spans="1:8" ht="15.6" hidden="1">
      <c r="A32" s="193" t="s">
        <v>419</v>
      </c>
      <c r="B32" s="218">
        <f>'Crop Budget (Main)'!C53</f>
        <v>0</v>
      </c>
      <c r="C32" s="218">
        <f>'Crop Budget (Main)'!G53</f>
        <v>0</v>
      </c>
      <c r="D32" s="218">
        <f>'Crop Budget (Main)'!K53</f>
        <v>0</v>
      </c>
      <c r="E32" s="218"/>
      <c r="F32" s="218"/>
      <c r="G32" s="218"/>
      <c r="H32" s="218"/>
    </row>
    <row r="33" spans="1:8" ht="15.6" hidden="1">
      <c r="A33" s="217" t="s">
        <v>467</v>
      </c>
      <c r="B33" s="218">
        <f>'Crop Budget (Main)'!C54</f>
        <v>0</v>
      </c>
      <c r="C33" s="218">
        <f>'Crop Budget (Main)'!G54</f>
        <v>0</v>
      </c>
      <c r="D33" s="218">
        <f>'Crop Budget (Main)'!K54</f>
        <v>0</v>
      </c>
      <c r="E33" s="218"/>
      <c r="F33" s="218"/>
      <c r="G33" s="218"/>
      <c r="H33" s="218"/>
    </row>
    <row r="34" spans="1:8" ht="15.6">
      <c r="A34" s="193" t="s">
        <v>285</v>
      </c>
      <c r="B34" s="218">
        <f>'Crop Budget (Main)'!C59</f>
        <v>0</v>
      </c>
      <c r="C34" s="218">
        <f>'Crop Budget (Main)'!G59</f>
        <v>0</v>
      </c>
      <c r="D34" s="218">
        <f>'Crop Budget (Main)'!K59</f>
        <v>0</v>
      </c>
      <c r="E34" s="218"/>
      <c r="F34" s="218"/>
      <c r="G34" s="218"/>
      <c r="H34" s="218"/>
    </row>
    <row r="35" spans="1:8" ht="15.6">
      <c r="A35" s="193" t="s">
        <v>434</v>
      </c>
      <c r="B35" s="218">
        <f>'Crop Budget (Main)'!C60</f>
        <v>0</v>
      </c>
      <c r="C35" s="218">
        <f>'Crop Budget (Main)'!G60</f>
        <v>0</v>
      </c>
      <c r="D35" s="218">
        <f>'Crop Budget (Main)'!K60</f>
        <v>0</v>
      </c>
      <c r="E35" s="218"/>
      <c r="F35" s="218"/>
      <c r="G35" s="218"/>
      <c r="H35" s="218"/>
    </row>
    <row r="36" spans="1:8" ht="15.6">
      <c r="A36" s="193" t="s">
        <v>188</v>
      </c>
      <c r="B36" s="218">
        <f>'Crop Budget (Main)'!C61</f>
        <v>0</v>
      </c>
      <c r="C36" s="218">
        <f>'Crop Budget (Main)'!G61</f>
        <v>0</v>
      </c>
      <c r="D36" s="218">
        <f>'Crop Budget (Main)'!K61</f>
        <v>0</v>
      </c>
      <c r="E36" s="218"/>
      <c r="F36" s="218"/>
      <c r="G36" s="218"/>
      <c r="H36" s="218"/>
    </row>
    <row r="37" spans="1:8" ht="15.6">
      <c r="A37" s="193" t="s">
        <v>474</v>
      </c>
      <c r="B37" s="218">
        <f>'Crop Budget (Main)'!C63</f>
        <v>0</v>
      </c>
      <c r="C37" s="218">
        <f>'Crop Budget (Main)'!G63</f>
        <v>0</v>
      </c>
      <c r="D37" s="218">
        <f>'Crop Budget (Main)'!K63</f>
        <v>0</v>
      </c>
      <c r="E37" s="218"/>
      <c r="F37" s="218"/>
      <c r="G37" s="218"/>
      <c r="H37" s="218"/>
    </row>
    <row r="38" spans="1:8" ht="15.6" hidden="1">
      <c r="A38" s="193" t="s">
        <v>466</v>
      </c>
      <c r="B38" s="218">
        <f>'Crop Budget (Main)'!C64</f>
        <v>0</v>
      </c>
      <c r="C38" s="218">
        <f>'Crop Budget (Main)'!G64</f>
        <v>0</v>
      </c>
      <c r="D38" s="218">
        <f>'Crop Budget (Main)'!K64</f>
        <v>0</v>
      </c>
      <c r="E38" s="218"/>
      <c r="F38" s="218"/>
      <c r="G38" s="218"/>
      <c r="H38" s="218"/>
    </row>
    <row r="39" spans="1:8" s="14" customFormat="1" ht="15.6">
      <c r="A39" s="193" t="s">
        <v>468</v>
      </c>
      <c r="B39" s="218">
        <f>B38+B33</f>
        <v>0</v>
      </c>
      <c r="C39" s="218">
        <f t="shared" ref="C39:D39" si="5">C38+C33</f>
        <v>0</v>
      </c>
      <c r="D39" s="218">
        <f t="shared" si="5"/>
        <v>0</v>
      </c>
      <c r="E39" s="218"/>
      <c r="F39" s="218"/>
      <c r="G39" s="218"/>
      <c r="H39" s="218"/>
    </row>
    <row r="40" spans="1:8" ht="15.6">
      <c r="A40" s="193" t="s">
        <v>318</v>
      </c>
      <c r="B40" s="218">
        <f>'Crop Budget (Main)'!C71</f>
        <v>0</v>
      </c>
      <c r="C40" s="218">
        <f>'Crop Budget (Main)'!G71</f>
        <v>0</v>
      </c>
      <c r="D40" s="218">
        <f>'Crop Budget (Main)'!K71</f>
        <v>0</v>
      </c>
      <c r="E40" s="218"/>
      <c r="F40" s="218"/>
      <c r="G40" s="218"/>
      <c r="H40" s="218"/>
    </row>
    <row r="41" spans="1:8" ht="15.6">
      <c r="A41" s="193" t="s">
        <v>469</v>
      </c>
      <c r="B41" s="218">
        <f>'Crop Budget (Main)'!C72</f>
        <v>0</v>
      </c>
      <c r="C41" s="218">
        <f>'Crop Budget (Main)'!G72</f>
        <v>0</v>
      </c>
      <c r="D41" s="218">
        <f>'Crop Budget (Main)'!K72</f>
        <v>0</v>
      </c>
      <c r="E41" s="218"/>
      <c r="F41" s="218"/>
      <c r="G41" s="218"/>
      <c r="H41" s="218"/>
    </row>
    <row r="42" spans="1:8" ht="15.6" hidden="1">
      <c r="A42" s="193" t="s">
        <v>421</v>
      </c>
      <c r="B42" s="218" t="e">
        <f>'Crop Budget (Main)'!#REF!</f>
        <v>#REF!</v>
      </c>
      <c r="C42" s="218" t="e">
        <f>'Crop Budget (Main)'!#REF!</f>
        <v>#REF!</v>
      </c>
      <c r="D42" s="218" t="e">
        <f>'Crop Budget (Main)'!#REF!</f>
        <v>#REF!</v>
      </c>
      <c r="E42" s="218"/>
      <c r="F42" s="218"/>
      <c r="G42" s="218"/>
      <c r="H42" s="218"/>
    </row>
    <row r="43" spans="1:8" s="14" customFormat="1" ht="15.6">
      <c r="A43" s="193" t="s">
        <v>470</v>
      </c>
      <c r="B43" s="218" t="e">
        <f>B42+B32</f>
        <v>#REF!</v>
      </c>
      <c r="C43" s="218" t="e">
        <f t="shared" ref="C43:D43" si="6">C42+C32</f>
        <v>#REF!</v>
      </c>
      <c r="D43" s="218" t="e">
        <f t="shared" si="6"/>
        <v>#REF!</v>
      </c>
      <c r="E43" s="218"/>
      <c r="F43" s="218"/>
      <c r="G43" s="218"/>
      <c r="H43" s="218"/>
    </row>
    <row r="44" spans="1:8" ht="15.6">
      <c r="A44" s="193" t="s">
        <v>319</v>
      </c>
      <c r="B44" s="218">
        <f>'Crop Budget (Main)'!C73</f>
        <v>0</v>
      </c>
      <c r="C44" s="218">
        <f>'Crop Budget (Main)'!G73</f>
        <v>0</v>
      </c>
      <c r="D44" s="218">
        <f>'Crop Budget (Main)'!K73</f>
        <v>0</v>
      </c>
      <c r="E44" s="218"/>
      <c r="F44" s="218"/>
      <c r="G44" s="218"/>
      <c r="H44" s="21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57632-E1B4-46F2-9A7E-1D44C394253D}">
  <dimension ref="A1:J57"/>
  <sheetViews>
    <sheetView zoomScaleNormal="100" workbookViewId="0">
      <selection sqref="A1:F1"/>
    </sheetView>
  </sheetViews>
  <sheetFormatPr defaultRowHeight="14.4"/>
  <cols>
    <col min="2" max="2" width="23.88671875" bestFit="1" customWidth="1"/>
    <col min="3" max="3" width="12.5546875" bestFit="1" customWidth="1"/>
    <col min="4" max="4" width="9.88671875" bestFit="1" customWidth="1"/>
    <col min="5" max="5" width="16.88671875" bestFit="1" customWidth="1"/>
    <col min="6" max="6" width="31.33203125" bestFit="1" customWidth="1"/>
  </cols>
  <sheetData>
    <row r="1" spans="1:10" ht="18">
      <c r="A1" s="538" t="s">
        <v>449</v>
      </c>
      <c r="B1" s="538"/>
      <c r="C1" s="538"/>
      <c r="D1" s="538"/>
      <c r="E1" s="538"/>
      <c r="F1" s="538"/>
      <c r="G1" s="14"/>
      <c r="H1" s="14"/>
      <c r="I1" s="14"/>
      <c r="J1" s="14"/>
    </row>
    <row r="2" spans="1:10">
      <c r="A2" s="241"/>
      <c r="B2" s="242"/>
      <c r="C2" s="215" t="s">
        <v>450</v>
      </c>
      <c r="D2" s="215" t="s">
        <v>63</v>
      </c>
      <c r="E2" s="215" t="s">
        <v>451</v>
      </c>
      <c r="F2" s="215" t="s">
        <v>452</v>
      </c>
      <c r="G2" s="241"/>
      <c r="H2" s="14"/>
      <c r="I2" s="14"/>
      <c r="J2" s="14"/>
    </row>
    <row r="3" spans="1:10">
      <c r="A3" s="241"/>
      <c r="B3" s="243"/>
      <c r="C3" s="244"/>
      <c r="D3" s="245" t="s">
        <v>76</v>
      </c>
      <c r="E3" s="244"/>
      <c r="F3" s="246"/>
      <c r="G3" s="241"/>
      <c r="H3" s="14"/>
      <c r="I3" s="14"/>
      <c r="J3" s="14"/>
    </row>
    <row r="4" spans="1:10">
      <c r="A4" s="241" t="s">
        <v>487</v>
      </c>
      <c r="B4" s="241" t="str">
        <f>'Crop Budget (Main)'!C5</f>
        <v>Crop 1</v>
      </c>
      <c r="C4" s="247">
        <f>'Crop Budget (Main)'!C11</f>
        <v>0</v>
      </c>
      <c r="D4" s="238">
        <v>295</v>
      </c>
      <c r="E4" s="248">
        <f>'Crop Budget (Main)'!C17</f>
        <v>0</v>
      </c>
      <c r="F4" s="248">
        <f>'Crop Budget (Main)'!C66</f>
        <v>0</v>
      </c>
      <c r="G4" s="249"/>
      <c r="H4" s="14"/>
      <c r="I4" s="14"/>
      <c r="J4" s="14"/>
    </row>
    <row r="5" spans="1:10">
      <c r="A5" s="241" t="s">
        <v>488</v>
      </c>
      <c r="B5" s="241" t="str">
        <f>'Crop Budget (Main)'!G5</f>
        <v>Crop 2</v>
      </c>
      <c r="C5" s="247">
        <f>'Crop Budget (Main)'!G11</f>
        <v>0</v>
      </c>
      <c r="D5" s="238">
        <v>245</v>
      </c>
      <c r="E5" s="248">
        <f>'Crop Budget (Main)'!G17</f>
        <v>0</v>
      </c>
      <c r="F5" s="248">
        <f>'Crop Budget (Main)'!G66</f>
        <v>0</v>
      </c>
      <c r="G5" s="249"/>
      <c r="H5" s="14"/>
      <c r="I5" s="14"/>
      <c r="J5" s="14"/>
    </row>
    <row r="6" spans="1:10">
      <c r="A6" s="241" t="s">
        <v>489</v>
      </c>
      <c r="B6" s="241" t="str">
        <f>'Crop Budget (Main)'!K5</f>
        <v>Crop 3</v>
      </c>
      <c r="C6" s="247">
        <f>'Crop Budget (Main)'!K11</f>
        <v>0</v>
      </c>
      <c r="D6" s="238">
        <v>98</v>
      </c>
      <c r="E6" s="248">
        <f>'Crop Budget (Main)'!K17</f>
        <v>0</v>
      </c>
      <c r="F6" s="248">
        <f>'Crop Budget (Main)'!K66</f>
        <v>0</v>
      </c>
      <c r="G6" s="249"/>
      <c r="H6" s="14"/>
      <c r="I6" s="14"/>
      <c r="J6" s="14"/>
    </row>
    <row r="7" spans="1:10">
      <c r="A7" s="241"/>
      <c r="B7" s="241"/>
      <c r="C7" s="241"/>
      <c r="D7" s="241"/>
      <c r="E7" s="241"/>
      <c r="F7" s="241"/>
      <c r="G7" s="241"/>
      <c r="H7" s="14"/>
      <c r="I7" s="14"/>
      <c r="J7" s="14"/>
    </row>
    <row r="8" spans="1:10">
      <c r="A8" s="241"/>
      <c r="B8" s="241"/>
      <c r="C8" s="247"/>
      <c r="D8" s="241"/>
      <c r="E8" s="250" t="s">
        <v>76</v>
      </c>
      <c r="F8" s="241"/>
      <c r="G8" s="241"/>
      <c r="H8" s="14"/>
      <c r="I8" s="14"/>
      <c r="J8" s="14"/>
    </row>
    <row r="9" spans="1:10">
      <c r="A9" s="241"/>
      <c r="B9" s="241" t="s">
        <v>453</v>
      </c>
      <c r="C9" s="251">
        <f>SUMPRODUCT(D4:D6,F4:F6)</f>
        <v>0</v>
      </c>
      <c r="D9" s="247" t="s">
        <v>454</v>
      </c>
      <c r="E9" s="240">
        <v>350000</v>
      </c>
      <c r="F9" s="252" t="s">
        <v>465</v>
      </c>
      <c r="G9" s="241"/>
      <c r="H9" s="14"/>
      <c r="I9" s="14"/>
      <c r="J9" s="14"/>
    </row>
    <row r="10" spans="1:10">
      <c r="A10" s="241"/>
      <c r="B10" s="241" t="s">
        <v>492</v>
      </c>
      <c r="C10" s="253">
        <f>D4</f>
        <v>295</v>
      </c>
      <c r="D10" s="247" t="s">
        <v>455</v>
      </c>
      <c r="E10" s="238">
        <v>50</v>
      </c>
      <c r="F10" s="252" t="s">
        <v>495</v>
      </c>
      <c r="G10" s="241"/>
      <c r="H10" s="14"/>
      <c r="I10" s="14"/>
      <c r="J10" s="14"/>
    </row>
    <row r="11" spans="1:10">
      <c r="A11" s="241"/>
      <c r="B11" s="241" t="s">
        <v>493</v>
      </c>
      <c r="C11" s="253">
        <f>D5</f>
        <v>245</v>
      </c>
      <c r="D11" s="247" t="s">
        <v>455</v>
      </c>
      <c r="E11" s="238">
        <v>50</v>
      </c>
      <c r="F11" s="252" t="s">
        <v>497</v>
      </c>
      <c r="G11" s="241"/>
      <c r="H11" s="14"/>
      <c r="I11" s="14"/>
      <c r="J11" s="14"/>
    </row>
    <row r="12" spans="1:10">
      <c r="A12" s="241"/>
      <c r="B12" s="241" t="s">
        <v>494</v>
      </c>
      <c r="C12" s="253">
        <f>D6</f>
        <v>98</v>
      </c>
      <c r="D12" s="247" t="s">
        <v>455</v>
      </c>
      <c r="E12" s="238">
        <v>50</v>
      </c>
      <c r="F12" s="252" t="s">
        <v>496</v>
      </c>
      <c r="G12" s="241"/>
      <c r="H12" s="14"/>
      <c r="I12" s="14"/>
      <c r="J12" s="14"/>
    </row>
    <row r="13" spans="1:10" ht="15" thickBot="1">
      <c r="A13" s="241"/>
      <c r="B13" s="254" t="s">
        <v>63</v>
      </c>
      <c r="C13" s="255">
        <f>SUM(D4:D6)</f>
        <v>638</v>
      </c>
      <c r="D13" s="256" t="s">
        <v>456</v>
      </c>
      <c r="E13" s="239">
        <v>638</v>
      </c>
      <c r="F13" s="257" t="s">
        <v>457</v>
      </c>
      <c r="G13" s="241"/>
      <c r="H13" s="14"/>
      <c r="I13" s="14"/>
      <c r="J13" s="14"/>
    </row>
    <row r="14" spans="1:10" ht="15" thickTop="1">
      <c r="A14" s="241"/>
      <c r="B14" s="241"/>
      <c r="C14" s="241"/>
      <c r="D14" s="241"/>
      <c r="E14" s="241"/>
      <c r="F14" s="241"/>
      <c r="G14" s="241"/>
      <c r="H14" s="14"/>
      <c r="I14" s="14"/>
      <c r="J14" s="14"/>
    </row>
    <row r="15" spans="1:10">
      <c r="A15" s="241"/>
      <c r="B15" s="241" t="s">
        <v>458</v>
      </c>
      <c r="C15" s="259">
        <f>SUMPRODUCT(D4:D6,E4:E6)</f>
        <v>0</v>
      </c>
      <c r="D15" s="258" t="s">
        <v>459</v>
      </c>
      <c r="E15" s="241"/>
      <c r="F15" s="241"/>
      <c r="G15" s="241"/>
      <c r="H15" s="14"/>
      <c r="I15" s="14"/>
      <c r="J15" s="14"/>
    </row>
    <row r="16" spans="1:10">
      <c r="A16" s="241"/>
      <c r="B16" s="241"/>
      <c r="C16" s="241"/>
      <c r="D16" s="241"/>
      <c r="E16" s="241"/>
      <c r="F16" s="241"/>
      <c r="G16" s="241"/>
      <c r="H16" s="14"/>
      <c r="I16" s="14"/>
      <c r="J16" s="14"/>
    </row>
    <row r="17" spans="1:10">
      <c r="A17" s="241"/>
      <c r="B17" s="241"/>
      <c r="C17" s="241"/>
      <c r="D17" s="241"/>
      <c r="E17" s="241"/>
      <c r="F17" s="241"/>
      <c r="G17" s="241"/>
      <c r="H17" s="14"/>
      <c r="I17" s="14"/>
      <c r="J17" s="14"/>
    </row>
    <row r="18" spans="1:10">
      <c r="A18" s="241"/>
      <c r="B18" s="241"/>
      <c r="C18" s="241"/>
      <c r="D18" s="241"/>
      <c r="E18" s="241"/>
      <c r="F18" s="241"/>
      <c r="G18" s="241"/>
      <c r="H18" s="14"/>
      <c r="I18" s="14"/>
      <c r="J18" s="14"/>
    </row>
    <row r="19" spans="1:10">
      <c r="A19" s="241"/>
      <c r="B19" s="241"/>
      <c r="C19" s="241"/>
      <c r="D19" s="241"/>
      <c r="E19" s="241"/>
      <c r="F19" s="241"/>
      <c r="G19" s="241"/>
      <c r="H19" s="14"/>
      <c r="I19" s="14"/>
      <c r="J19" s="14"/>
    </row>
    <row r="20" spans="1:10">
      <c r="A20" s="241"/>
      <c r="B20" s="242" t="s">
        <v>460</v>
      </c>
      <c r="C20" s="241"/>
      <c r="D20" s="241"/>
      <c r="E20" s="241"/>
      <c r="F20" s="241"/>
      <c r="G20" s="241"/>
      <c r="H20" s="14"/>
      <c r="I20" s="14"/>
      <c r="J20" s="14"/>
    </row>
    <row r="21" spans="1:10">
      <c r="A21" s="14"/>
      <c r="B21" s="14" t="s">
        <v>477</v>
      </c>
      <c r="C21" s="14"/>
      <c r="D21" s="14"/>
      <c r="E21" s="14"/>
      <c r="F21" s="14"/>
      <c r="G21" s="14"/>
      <c r="H21" s="14"/>
      <c r="I21" s="14"/>
      <c r="J21" s="14"/>
    </row>
    <row r="22" spans="1:10">
      <c r="A22" s="14"/>
      <c r="B22" s="14" t="s">
        <v>461</v>
      </c>
      <c r="C22" s="14"/>
      <c r="D22" s="14"/>
      <c r="E22" s="14"/>
      <c r="F22" s="14"/>
      <c r="G22" s="14"/>
      <c r="H22" s="14"/>
      <c r="I22" s="14"/>
      <c r="J22" s="14"/>
    </row>
    <row r="23" spans="1:10">
      <c r="A23" s="14"/>
      <c r="B23" s="14" t="s">
        <v>462</v>
      </c>
      <c r="C23" s="14"/>
      <c r="D23" s="14"/>
      <c r="E23" s="14"/>
      <c r="F23" s="14"/>
      <c r="G23" s="14"/>
      <c r="H23" s="14"/>
      <c r="I23" s="14"/>
      <c r="J23" s="14"/>
    </row>
    <row r="24" spans="1:10">
      <c r="A24" s="14"/>
      <c r="B24" s="14" t="s">
        <v>463</v>
      </c>
      <c r="C24" s="14"/>
      <c r="D24" s="14"/>
      <c r="E24" s="14"/>
      <c r="F24" s="14"/>
      <c r="G24" s="14"/>
      <c r="H24" s="14"/>
      <c r="I24" s="14"/>
      <c r="J24" s="14"/>
    </row>
    <row r="25" spans="1:10">
      <c r="A25" s="14"/>
      <c r="B25" s="14" t="s">
        <v>464</v>
      </c>
      <c r="C25" s="14"/>
      <c r="D25" s="14"/>
      <c r="E25" s="14"/>
      <c r="F25" s="14"/>
      <c r="G25" s="14"/>
      <c r="H25" s="14"/>
      <c r="I25" s="14"/>
      <c r="J25" s="14"/>
    </row>
    <row r="26" spans="1:10">
      <c r="A26" s="14"/>
      <c r="B26" s="14"/>
      <c r="C26" s="14"/>
      <c r="D26" s="14"/>
      <c r="E26" s="14"/>
      <c r="F26" s="14"/>
      <c r="G26" s="14"/>
      <c r="H26" s="14"/>
      <c r="I26" s="14"/>
      <c r="J26" s="14"/>
    </row>
    <row r="27" spans="1:10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0">
      <c r="A28" s="14"/>
      <c r="B28" s="14"/>
      <c r="C28" s="14"/>
      <c r="D28" s="14"/>
      <c r="E28" s="14"/>
      <c r="F28" s="14"/>
      <c r="G28" s="14"/>
      <c r="H28" s="14"/>
      <c r="I28" s="14"/>
      <c r="J28" s="14"/>
    </row>
    <row r="29" spans="1:10">
      <c r="A29" s="14"/>
      <c r="B29" s="14"/>
      <c r="C29" s="14"/>
      <c r="D29" s="14"/>
      <c r="E29" s="14"/>
      <c r="F29" s="14"/>
      <c r="G29" s="14"/>
      <c r="H29" s="14"/>
      <c r="I29" s="14"/>
      <c r="J29" s="14"/>
    </row>
    <row r="30" spans="1:10">
      <c r="A30" s="14"/>
      <c r="B30" s="14"/>
      <c r="C30" s="14"/>
      <c r="D30" s="14"/>
      <c r="E30" s="14"/>
      <c r="F30" s="14"/>
      <c r="G30" s="14"/>
      <c r="H30" s="14"/>
      <c r="I30" s="14"/>
      <c r="J30" s="14"/>
    </row>
    <row r="31" spans="1:10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0">
      <c r="A32" s="14"/>
      <c r="B32" s="14"/>
      <c r="C32" s="14"/>
      <c r="D32" s="14"/>
      <c r="E32" s="14"/>
      <c r="F32" s="14"/>
      <c r="G32" s="14"/>
      <c r="H32" s="14"/>
      <c r="I32" s="14"/>
      <c r="J32" s="14"/>
    </row>
    <row r="33" spans="1:10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>
      <c r="A34" s="14"/>
      <c r="B34" s="14"/>
      <c r="C34" s="14"/>
      <c r="D34" s="14"/>
      <c r="E34" s="14"/>
      <c r="F34" s="14"/>
      <c r="G34" s="14"/>
      <c r="H34" s="14"/>
      <c r="I34" s="14"/>
      <c r="J34" s="14"/>
    </row>
    <row r="35" spans="1:10">
      <c r="A35" s="14"/>
      <c r="B35" s="14"/>
      <c r="C35" s="14"/>
      <c r="D35" s="14"/>
      <c r="E35" s="14"/>
      <c r="F35" s="14"/>
      <c r="G35" s="14"/>
      <c r="H35" s="14"/>
      <c r="I35" s="14"/>
      <c r="J35" s="14"/>
    </row>
    <row r="36" spans="1:10">
      <c r="A36" s="14"/>
      <c r="B36" s="14"/>
      <c r="C36" s="14"/>
      <c r="D36" s="14"/>
      <c r="E36" s="14"/>
      <c r="F36" s="14"/>
      <c r="G36" s="14"/>
      <c r="H36" s="14"/>
      <c r="I36" s="14"/>
      <c r="J36" s="14"/>
    </row>
    <row r="37" spans="1:10">
      <c r="A37" s="14"/>
      <c r="B37" s="14"/>
      <c r="C37" s="14"/>
      <c r="D37" s="14"/>
      <c r="E37" s="14"/>
      <c r="F37" s="14"/>
      <c r="G37" s="14"/>
      <c r="H37" s="14"/>
      <c r="I37" s="14"/>
      <c r="J37" s="14"/>
    </row>
    <row r="38" spans="1:10">
      <c r="A38" s="14"/>
      <c r="B38" s="14"/>
      <c r="C38" s="14"/>
      <c r="D38" s="14"/>
      <c r="E38" s="14"/>
      <c r="F38" s="14"/>
      <c r="G38" s="14"/>
      <c r="H38" s="14"/>
      <c r="I38" s="14"/>
      <c r="J38" s="14"/>
    </row>
    <row r="39" spans="1:10">
      <c r="A39" s="14"/>
      <c r="B39" s="14"/>
      <c r="C39" s="14"/>
      <c r="D39" s="14"/>
      <c r="E39" s="14"/>
      <c r="F39" s="14"/>
      <c r="G39" s="14"/>
      <c r="H39" s="14"/>
      <c r="I39" s="14"/>
      <c r="J39" s="14"/>
    </row>
    <row r="40" spans="1:10">
      <c r="A40" s="14"/>
      <c r="B40" s="14"/>
      <c r="C40" s="14"/>
      <c r="D40" s="14"/>
      <c r="E40" s="14"/>
      <c r="F40" s="14"/>
      <c r="G40" s="14"/>
      <c r="H40" s="14"/>
      <c r="I40" s="14"/>
      <c r="J40" s="14"/>
    </row>
    <row r="41" spans="1:10">
      <c r="A41" s="14"/>
      <c r="B41" s="14"/>
      <c r="C41" s="14"/>
      <c r="D41" s="14"/>
      <c r="E41" s="14"/>
      <c r="F41" s="14"/>
      <c r="G41" s="14"/>
      <c r="H41" s="14"/>
      <c r="I41" s="14"/>
      <c r="J41" s="14"/>
    </row>
    <row r="42" spans="1:10">
      <c r="A42" s="14"/>
      <c r="B42" s="14"/>
      <c r="C42" s="14"/>
      <c r="D42" s="14"/>
      <c r="E42" s="14"/>
      <c r="F42" s="14"/>
      <c r="G42" s="14"/>
      <c r="H42" s="14"/>
      <c r="I42" s="14"/>
      <c r="J42" s="14"/>
    </row>
    <row r="43" spans="1:10">
      <c r="A43" s="14"/>
      <c r="B43" s="14"/>
      <c r="C43" s="14"/>
      <c r="D43" s="14"/>
      <c r="E43" s="14"/>
      <c r="F43" s="14"/>
      <c r="G43" s="14"/>
      <c r="H43" s="14"/>
      <c r="I43" s="14"/>
      <c r="J43" s="14"/>
    </row>
    <row r="44" spans="1:10">
      <c r="A44" s="14"/>
      <c r="B44" s="14"/>
      <c r="C44" s="14"/>
      <c r="D44" s="14"/>
      <c r="E44" s="14"/>
      <c r="F44" s="14"/>
      <c r="G44" s="14"/>
      <c r="H44" s="14"/>
      <c r="I44" s="14"/>
      <c r="J44" s="14"/>
    </row>
    <row r="45" spans="1:10">
      <c r="A45" s="14"/>
      <c r="B45" s="14"/>
      <c r="C45" s="14"/>
      <c r="D45" s="14"/>
      <c r="E45" s="14"/>
      <c r="F45" s="14"/>
      <c r="G45" s="14"/>
      <c r="H45" s="14"/>
      <c r="I45" s="14"/>
      <c r="J45" s="14"/>
    </row>
    <row r="46" spans="1:10">
      <c r="A46" s="14"/>
      <c r="B46" s="14"/>
      <c r="C46" s="14"/>
      <c r="D46" s="14"/>
      <c r="E46" s="14"/>
      <c r="F46" s="14"/>
      <c r="G46" s="14"/>
      <c r="H46" s="14"/>
      <c r="I46" s="14"/>
      <c r="J46" s="14"/>
    </row>
    <row r="47" spans="1:10">
      <c r="A47" s="14"/>
      <c r="B47" s="14"/>
      <c r="C47" s="14"/>
      <c r="D47" s="14"/>
      <c r="E47" s="14"/>
      <c r="F47" s="14"/>
      <c r="G47" s="14"/>
      <c r="H47" s="14"/>
      <c r="I47" s="14"/>
      <c r="J47" s="14"/>
    </row>
    <row r="48" spans="1:10">
      <c r="A48" s="14"/>
      <c r="B48" s="14"/>
      <c r="C48" s="14"/>
      <c r="D48" s="14"/>
      <c r="E48" s="14"/>
      <c r="F48" s="14"/>
      <c r="G48" s="14"/>
      <c r="H48" s="14"/>
      <c r="I48" s="14"/>
      <c r="J48" s="14"/>
    </row>
    <row r="49" spans="1:10">
      <c r="A49" s="14"/>
      <c r="B49" s="14"/>
      <c r="C49" s="14"/>
      <c r="D49" s="14"/>
      <c r="E49" s="14"/>
      <c r="F49" s="14"/>
      <c r="G49" s="14"/>
      <c r="H49" s="14"/>
      <c r="I49" s="14"/>
      <c r="J49" s="14"/>
    </row>
    <row r="50" spans="1:10">
      <c r="A50" s="14"/>
      <c r="B50" s="14"/>
      <c r="C50" s="14"/>
      <c r="D50" s="14"/>
      <c r="E50" s="14"/>
      <c r="F50" s="14"/>
      <c r="G50" s="14"/>
      <c r="H50" s="14"/>
      <c r="I50" s="14"/>
      <c r="J50" s="14"/>
    </row>
    <row r="51" spans="1:10">
      <c r="A51" s="14"/>
      <c r="B51" s="14"/>
      <c r="C51" s="14"/>
      <c r="D51" s="14"/>
      <c r="E51" s="14"/>
      <c r="F51" s="14"/>
      <c r="G51" s="14"/>
      <c r="H51" s="14"/>
      <c r="I51" s="14"/>
      <c r="J51" s="14"/>
    </row>
    <row r="52" spans="1:10">
      <c r="A52" s="14"/>
      <c r="B52" s="14"/>
      <c r="C52" s="14"/>
      <c r="D52" s="14"/>
      <c r="E52" s="14"/>
      <c r="F52" s="14"/>
      <c r="G52" s="14"/>
      <c r="H52" s="14"/>
      <c r="I52" s="14"/>
      <c r="J52" s="14"/>
    </row>
    <row r="53" spans="1:10">
      <c r="A53" s="14"/>
      <c r="B53" s="14"/>
      <c r="C53" s="14"/>
      <c r="D53" s="14"/>
      <c r="E53" s="14"/>
      <c r="F53" s="14"/>
      <c r="G53" s="14"/>
      <c r="H53" s="14"/>
      <c r="I53" s="14"/>
      <c r="J53" s="14"/>
    </row>
    <row r="54" spans="1:10">
      <c r="A54" s="14"/>
      <c r="B54" s="14"/>
      <c r="C54" s="14"/>
      <c r="D54" s="14"/>
      <c r="E54" s="14"/>
      <c r="F54" s="14"/>
      <c r="G54" s="14"/>
      <c r="H54" s="14"/>
      <c r="I54" s="14"/>
      <c r="J54" s="14"/>
    </row>
    <row r="55" spans="1:10">
      <c r="A55" s="14"/>
      <c r="B55" s="14"/>
      <c r="C55" s="14"/>
      <c r="D55" s="14"/>
      <c r="E55" s="14"/>
      <c r="F55" s="14"/>
      <c r="G55" s="14"/>
      <c r="H55" s="14"/>
      <c r="I55" s="14"/>
      <c r="J55" s="14"/>
    </row>
    <row r="56" spans="1:10">
      <c r="A56" s="14"/>
      <c r="B56" s="14"/>
      <c r="C56" s="14"/>
      <c r="D56" s="14"/>
      <c r="E56" s="14"/>
      <c r="F56" s="14"/>
      <c r="G56" s="14"/>
      <c r="H56" s="14"/>
      <c r="I56" s="14"/>
      <c r="J56" s="14"/>
    </row>
    <row r="57" spans="1:10">
      <c r="A57" s="14"/>
      <c r="B57" s="14" t="s">
        <v>498</v>
      </c>
      <c r="C57" s="14"/>
      <c r="D57" s="14"/>
      <c r="E57" s="14"/>
      <c r="F57" s="14"/>
      <c r="G57" s="14"/>
      <c r="H57" s="14"/>
      <c r="I57" s="14"/>
      <c r="J57" s="14"/>
    </row>
  </sheetData>
  <mergeCells count="1">
    <mergeCell ref="A1:F1"/>
  </mergeCells>
  <pageMargins left="0.7" right="0.7" top="0.75" bottom="0.75" header="0.3" footer="0.3"/>
  <pageSetup scale="87" orientation="portrait" r:id="rId1"/>
  <colBreaks count="1" manualBreakCount="1">
    <brk id="6" max="17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V170"/>
  <sheetViews>
    <sheetView topLeftCell="A19" workbookViewId="0">
      <selection activeCell="I167" sqref="I167"/>
    </sheetView>
  </sheetViews>
  <sheetFormatPr defaultRowHeight="14.4"/>
  <cols>
    <col min="1" max="1" width="61.44140625" bestFit="1" customWidth="1"/>
    <col min="2" max="2" width="11.109375" bestFit="1" customWidth="1"/>
    <col min="4" max="4" width="11.109375" bestFit="1" customWidth="1"/>
    <col min="5" max="5" width="12.33203125" bestFit="1" customWidth="1"/>
    <col min="6" max="6" width="12.88671875" style="10" customWidth="1"/>
    <col min="7" max="7" width="2" bestFit="1" customWidth="1"/>
    <col min="8" max="8" width="11" bestFit="1" customWidth="1"/>
    <col min="9" max="9" width="61.44140625" bestFit="1" customWidth="1"/>
    <col min="10" max="10" width="8.6640625" bestFit="1" customWidth="1"/>
    <col min="12" max="12" width="11.109375" bestFit="1" customWidth="1"/>
    <col min="13" max="13" width="11" bestFit="1" customWidth="1"/>
    <col min="14" max="14" width="12.88671875" bestFit="1" customWidth="1"/>
    <col min="15" max="15" width="2" style="14" bestFit="1" customWidth="1"/>
    <col min="17" max="17" width="38.109375" customWidth="1"/>
    <col min="18" max="18" width="8.6640625" customWidth="1"/>
    <col min="20" max="20" width="11.109375" bestFit="1" customWidth="1"/>
    <col min="21" max="21" width="7" customWidth="1"/>
    <col min="22" max="22" width="12.88671875" bestFit="1" customWidth="1"/>
  </cols>
  <sheetData>
    <row r="1" spans="1:22" s="6" customFormat="1">
      <c r="A1" s="9">
        <v>1</v>
      </c>
      <c r="B1" s="9">
        <v>2</v>
      </c>
      <c r="C1" s="9">
        <v>3</v>
      </c>
      <c r="D1" s="9">
        <v>4</v>
      </c>
      <c r="E1" s="9">
        <v>5</v>
      </c>
      <c r="F1" s="10" t="s">
        <v>183</v>
      </c>
      <c r="I1" s="16">
        <v>1</v>
      </c>
      <c r="J1" s="16">
        <v>2</v>
      </c>
      <c r="K1" s="16">
        <v>3</v>
      </c>
      <c r="L1" s="16">
        <v>4</v>
      </c>
      <c r="M1" s="16">
        <v>5</v>
      </c>
      <c r="N1" s="10" t="s">
        <v>183</v>
      </c>
      <c r="O1" s="14"/>
      <c r="Q1" s="16">
        <v>1</v>
      </c>
      <c r="R1" s="16">
        <v>2</v>
      </c>
      <c r="S1" s="16">
        <v>3</v>
      </c>
      <c r="T1" s="16">
        <v>4</v>
      </c>
      <c r="U1" s="16">
        <v>5</v>
      </c>
      <c r="V1" s="10" t="s">
        <v>183</v>
      </c>
    </row>
    <row r="2" spans="1:22" ht="18">
      <c r="A2" s="536" t="s">
        <v>77</v>
      </c>
      <c r="B2" s="536"/>
      <c r="C2" s="536"/>
      <c r="D2" s="536"/>
      <c r="E2" s="536"/>
      <c r="F2" s="536"/>
      <c r="I2" s="536" t="s">
        <v>81</v>
      </c>
      <c r="J2" s="536"/>
      <c r="K2" s="536"/>
      <c r="L2" s="536"/>
      <c r="M2" s="536"/>
      <c r="N2" s="536"/>
      <c r="Q2" s="536" t="s">
        <v>269</v>
      </c>
      <c r="R2" s="536"/>
      <c r="S2" s="536"/>
      <c r="T2" s="536"/>
      <c r="U2" s="536"/>
      <c r="V2" s="536"/>
    </row>
    <row r="3" spans="1:22">
      <c r="A3" t="s">
        <v>7</v>
      </c>
      <c r="B3" t="s">
        <v>10</v>
      </c>
      <c r="C3" t="s">
        <v>9</v>
      </c>
      <c r="D3" t="s">
        <v>8</v>
      </c>
      <c r="E3" t="s">
        <v>145</v>
      </c>
      <c r="F3" s="10" t="s">
        <v>146</v>
      </c>
      <c r="I3" s="14" t="s">
        <v>7</v>
      </c>
      <c r="J3" s="14" t="s">
        <v>10</v>
      </c>
      <c r="K3" s="14" t="s">
        <v>9</v>
      </c>
      <c r="L3" s="14" t="s">
        <v>8</v>
      </c>
      <c r="M3" s="14" t="s">
        <v>145</v>
      </c>
      <c r="N3" s="10" t="s">
        <v>146</v>
      </c>
      <c r="Q3" s="14" t="s">
        <v>7</v>
      </c>
      <c r="R3" s="14" t="s">
        <v>10</v>
      </c>
      <c r="S3" s="14" t="s">
        <v>9</v>
      </c>
      <c r="T3" s="14" t="s">
        <v>8</v>
      </c>
      <c r="U3" s="14" t="s">
        <v>145</v>
      </c>
      <c r="V3" s="10" t="s">
        <v>146</v>
      </c>
    </row>
    <row r="4" spans="1:22">
      <c r="A4" s="14" t="s">
        <v>3</v>
      </c>
      <c r="C4" s="14">
        <v>1</v>
      </c>
      <c r="D4" t="s">
        <v>3</v>
      </c>
      <c r="E4" s="6" t="s">
        <v>3</v>
      </c>
      <c r="I4" s="14" t="s">
        <v>3</v>
      </c>
      <c r="J4" s="14"/>
      <c r="K4" s="14">
        <v>1</v>
      </c>
      <c r="L4" s="14" t="s">
        <v>3</v>
      </c>
      <c r="M4" s="14" t="s">
        <v>3</v>
      </c>
      <c r="N4" s="10"/>
      <c r="Q4" s="14" t="s">
        <v>3</v>
      </c>
      <c r="R4" s="14"/>
      <c r="S4" s="14">
        <v>1</v>
      </c>
      <c r="T4" s="14" t="s">
        <v>3</v>
      </c>
      <c r="U4" s="14" t="s">
        <v>3</v>
      </c>
      <c r="V4" s="10"/>
    </row>
    <row r="5" spans="1:22" ht="15.6">
      <c r="A5" s="2" t="s">
        <v>103</v>
      </c>
      <c r="B5" t="s">
        <v>11</v>
      </c>
      <c r="C5" s="3">
        <v>4</v>
      </c>
      <c r="D5" t="s">
        <v>14</v>
      </c>
      <c r="E5" t="s">
        <v>116</v>
      </c>
      <c r="F5" s="10" t="s">
        <v>170</v>
      </c>
      <c r="I5" s="12" t="s">
        <v>202</v>
      </c>
      <c r="J5" s="14" t="s">
        <v>16</v>
      </c>
      <c r="K5" s="13">
        <v>16</v>
      </c>
      <c r="L5" s="14" t="s">
        <v>6</v>
      </c>
      <c r="M5" s="14" t="s">
        <v>116</v>
      </c>
      <c r="N5" s="10" t="s">
        <v>203</v>
      </c>
      <c r="Q5" t="s">
        <v>247</v>
      </c>
      <c r="R5" s="14" t="s">
        <v>13</v>
      </c>
      <c r="S5" s="13">
        <v>8</v>
      </c>
      <c r="T5" s="14" t="s">
        <v>14</v>
      </c>
      <c r="V5" s="10">
        <v>4</v>
      </c>
    </row>
    <row r="6" spans="1:22" ht="15.6">
      <c r="A6" s="2" t="s">
        <v>104</v>
      </c>
      <c r="B6" t="s">
        <v>11</v>
      </c>
      <c r="C6" s="3">
        <v>4</v>
      </c>
      <c r="D6" t="s">
        <v>14</v>
      </c>
      <c r="E6" t="s">
        <v>116</v>
      </c>
      <c r="F6" s="10" t="s">
        <v>171</v>
      </c>
      <c r="I6" s="12" t="s">
        <v>105</v>
      </c>
      <c r="J6" s="14" t="s">
        <v>16</v>
      </c>
      <c r="K6" s="13">
        <v>128</v>
      </c>
      <c r="L6" s="14" t="s">
        <v>17</v>
      </c>
      <c r="M6" s="14" t="s">
        <v>116</v>
      </c>
      <c r="N6" s="10" t="s">
        <v>149</v>
      </c>
      <c r="Q6" t="s">
        <v>248</v>
      </c>
      <c r="R6" s="14" t="s">
        <v>13</v>
      </c>
      <c r="S6" s="13">
        <v>8</v>
      </c>
      <c r="T6" s="14" t="s">
        <v>14</v>
      </c>
      <c r="V6" s="10" t="s">
        <v>181</v>
      </c>
    </row>
    <row r="7" spans="1:22" ht="15.6">
      <c r="A7" s="2" t="s">
        <v>106</v>
      </c>
      <c r="B7" t="s">
        <v>13</v>
      </c>
      <c r="C7" s="3">
        <v>8</v>
      </c>
      <c r="D7" t="s">
        <v>14</v>
      </c>
      <c r="E7" t="s">
        <v>116</v>
      </c>
      <c r="F7" s="10" t="s">
        <v>150</v>
      </c>
      <c r="I7" s="12" t="s">
        <v>204</v>
      </c>
      <c r="J7" s="14" t="s">
        <v>16</v>
      </c>
      <c r="K7" s="13">
        <v>128</v>
      </c>
      <c r="L7" s="14" t="s">
        <v>17</v>
      </c>
      <c r="M7" s="14" t="s">
        <v>116</v>
      </c>
      <c r="N7" s="10" t="s">
        <v>205</v>
      </c>
      <c r="Q7" t="s">
        <v>249</v>
      </c>
      <c r="R7" s="14" t="s">
        <v>16</v>
      </c>
      <c r="S7" s="13">
        <v>16</v>
      </c>
      <c r="T7" s="14" t="s">
        <v>6</v>
      </c>
      <c r="V7" s="10" t="s">
        <v>159</v>
      </c>
    </row>
    <row r="8" spans="1:22" ht="15.6">
      <c r="A8" s="2" t="s">
        <v>105</v>
      </c>
      <c r="B8" t="s">
        <v>16</v>
      </c>
      <c r="C8" s="3">
        <v>128</v>
      </c>
      <c r="D8" t="s">
        <v>17</v>
      </c>
      <c r="E8" s="6" t="s">
        <v>116</v>
      </c>
      <c r="F8" s="10" t="s">
        <v>172</v>
      </c>
      <c r="I8" s="12" t="s">
        <v>206</v>
      </c>
      <c r="J8" s="14" t="s">
        <v>16</v>
      </c>
      <c r="K8" s="13">
        <v>16</v>
      </c>
      <c r="L8" s="14" t="s">
        <v>6</v>
      </c>
      <c r="M8" s="14" t="s">
        <v>116</v>
      </c>
      <c r="N8" s="10" t="s">
        <v>205</v>
      </c>
      <c r="Q8" t="s">
        <v>250</v>
      </c>
      <c r="R8" s="14" t="s">
        <v>16</v>
      </c>
      <c r="S8" s="13">
        <v>128</v>
      </c>
      <c r="T8" s="14" t="s">
        <v>14</v>
      </c>
      <c r="V8" s="10" t="s">
        <v>266</v>
      </c>
    </row>
    <row r="9" spans="1:22" s="6" customFormat="1" ht="15.6">
      <c r="A9" s="7" t="s">
        <v>18</v>
      </c>
      <c r="B9" s="6" t="s">
        <v>16</v>
      </c>
      <c r="C9" s="8">
        <v>128</v>
      </c>
      <c r="D9" s="6" t="s">
        <v>17</v>
      </c>
      <c r="E9" s="6" t="s">
        <v>116</v>
      </c>
      <c r="F9" s="10" t="s">
        <v>151</v>
      </c>
      <c r="I9" s="12" t="s">
        <v>207</v>
      </c>
      <c r="J9" s="14" t="s">
        <v>16</v>
      </c>
      <c r="K9" s="13">
        <v>16</v>
      </c>
      <c r="L9" s="14" t="s">
        <v>6</v>
      </c>
      <c r="M9" s="14" t="s">
        <v>116</v>
      </c>
      <c r="N9" s="10" t="s">
        <v>205</v>
      </c>
      <c r="O9" s="14"/>
      <c r="Q9" s="6" t="s">
        <v>124</v>
      </c>
      <c r="R9" s="14" t="s">
        <v>13</v>
      </c>
      <c r="S9" s="13">
        <v>8</v>
      </c>
      <c r="T9" s="14" t="s">
        <v>14</v>
      </c>
      <c r="V9" s="10" t="s">
        <v>181</v>
      </c>
    </row>
    <row r="10" spans="1:22" s="6" customFormat="1" ht="15.6">
      <c r="A10" s="7" t="s">
        <v>94</v>
      </c>
      <c r="B10" s="6" t="s">
        <v>19</v>
      </c>
      <c r="C10" s="8">
        <v>1</v>
      </c>
      <c r="D10" s="6" t="s">
        <v>6</v>
      </c>
      <c r="E10" s="6" t="s">
        <v>117</v>
      </c>
      <c r="F10" s="10" t="s">
        <v>163</v>
      </c>
      <c r="I10" s="12" t="s">
        <v>208</v>
      </c>
      <c r="J10" s="14" t="s">
        <v>16</v>
      </c>
      <c r="K10" s="13">
        <v>16</v>
      </c>
      <c r="L10" s="14" t="s">
        <v>6</v>
      </c>
      <c r="M10" s="14" t="s">
        <v>116</v>
      </c>
      <c r="N10" s="10" t="s">
        <v>209</v>
      </c>
      <c r="O10" s="14"/>
      <c r="Q10" s="12" t="s">
        <v>127</v>
      </c>
      <c r="R10" s="14" t="s">
        <v>13</v>
      </c>
      <c r="S10" s="13">
        <v>8</v>
      </c>
      <c r="T10" s="14" t="s">
        <v>14</v>
      </c>
      <c r="U10" s="14"/>
      <c r="V10" s="10">
        <v>6</v>
      </c>
    </row>
    <row r="11" spans="1:22" s="6" customFormat="1" ht="15.6">
      <c r="A11" s="7" t="s">
        <v>93</v>
      </c>
      <c r="B11" s="6" t="s">
        <v>11</v>
      </c>
      <c r="C11" s="8">
        <v>4</v>
      </c>
      <c r="D11" s="6" t="s">
        <v>14</v>
      </c>
      <c r="E11" s="6" t="s">
        <v>117</v>
      </c>
      <c r="F11" s="10" t="s">
        <v>163</v>
      </c>
      <c r="I11" s="12" t="s">
        <v>210</v>
      </c>
      <c r="J11" s="14" t="s">
        <v>16</v>
      </c>
      <c r="K11" s="13">
        <v>16</v>
      </c>
      <c r="L11" s="14" t="s">
        <v>6</v>
      </c>
      <c r="M11" s="14" t="s">
        <v>116</v>
      </c>
      <c r="N11" s="10" t="s">
        <v>205</v>
      </c>
      <c r="O11" s="14"/>
      <c r="Q11" s="6" t="s">
        <v>251</v>
      </c>
      <c r="R11" s="14" t="s">
        <v>13</v>
      </c>
      <c r="S11" s="13">
        <v>8</v>
      </c>
      <c r="T11" s="14" t="s">
        <v>14</v>
      </c>
      <c r="V11" s="10" t="s">
        <v>267</v>
      </c>
    </row>
    <row r="12" spans="1:22" s="6" customFormat="1" ht="15.6">
      <c r="A12" s="7" t="s">
        <v>95</v>
      </c>
      <c r="B12" s="6" t="s">
        <v>16</v>
      </c>
      <c r="C12" s="8">
        <v>128</v>
      </c>
      <c r="D12" s="6" t="s">
        <v>14</v>
      </c>
      <c r="E12" s="6" t="s">
        <v>117</v>
      </c>
      <c r="F12" s="10" t="s">
        <v>164</v>
      </c>
      <c r="I12" s="12" t="s">
        <v>78</v>
      </c>
      <c r="J12" s="14" t="s">
        <v>13</v>
      </c>
      <c r="K12" s="13">
        <v>8</v>
      </c>
      <c r="L12" s="14" t="s">
        <v>14</v>
      </c>
      <c r="M12" s="14" t="s">
        <v>116</v>
      </c>
      <c r="N12" s="10" t="s">
        <v>173</v>
      </c>
      <c r="O12" s="14"/>
      <c r="Q12" s="6" t="s">
        <v>252</v>
      </c>
      <c r="R12" s="14" t="s">
        <v>16</v>
      </c>
      <c r="S12" s="13">
        <v>16</v>
      </c>
      <c r="T12" s="14" t="s">
        <v>6</v>
      </c>
      <c r="V12" s="10" t="s">
        <v>167</v>
      </c>
    </row>
    <row r="13" spans="1:22" s="6" customFormat="1" ht="15.6">
      <c r="A13" s="7" t="s">
        <v>107</v>
      </c>
      <c r="B13" s="6" t="s">
        <v>16</v>
      </c>
      <c r="C13" s="8">
        <v>128</v>
      </c>
      <c r="D13" s="6" t="s">
        <v>17</v>
      </c>
      <c r="E13" s="6" t="s">
        <v>116</v>
      </c>
      <c r="F13" s="10" t="s">
        <v>159</v>
      </c>
      <c r="I13" s="12" t="s">
        <v>189</v>
      </c>
      <c r="J13" s="14" t="s">
        <v>16</v>
      </c>
      <c r="K13" s="13">
        <v>128</v>
      </c>
      <c r="L13" s="14" t="s">
        <v>14</v>
      </c>
      <c r="M13" s="14" t="s">
        <v>117</v>
      </c>
      <c r="N13" s="10" t="s">
        <v>149</v>
      </c>
      <c r="O13" s="14"/>
      <c r="Q13" s="6" t="s">
        <v>253</v>
      </c>
      <c r="R13" s="14" t="s">
        <v>16</v>
      </c>
      <c r="S13" s="13">
        <v>16</v>
      </c>
      <c r="T13" s="14" t="s">
        <v>6</v>
      </c>
      <c r="V13" s="10" t="s">
        <v>167</v>
      </c>
    </row>
    <row r="14" spans="1:22" s="6" customFormat="1" ht="15.6">
      <c r="A14" s="7" t="s">
        <v>174</v>
      </c>
      <c r="B14" s="6" t="s">
        <v>11</v>
      </c>
      <c r="C14" s="8">
        <v>5</v>
      </c>
      <c r="D14" s="6" t="s">
        <v>14</v>
      </c>
      <c r="E14" s="6" t="s">
        <v>116</v>
      </c>
      <c r="F14" s="10" t="s">
        <v>173</v>
      </c>
      <c r="I14" s="12" t="s">
        <v>211</v>
      </c>
      <c r="J14" s="14" t="s">
        <v>16</v>
      </c>
      <c r="K14" s="13">
        <v>128</v>
      </c>
      <c r="L14" s="14" t="s">
        <v>17</v>
      </c>
      <c r="M14" s="14" t="s">
        <v>116</v>
      </c>
      <c r="N14" s="10" t="s">
        <v>159</v>
      </c>
      <c r="O14" s="14"/>
      <c r="Q14" s="6" t="s">
        <v>254</v>
      </c>
      <c r="R14" s="14" t="s">
        <v>16</v>
      </c>
      <c r="S14" s="13">
        <v>16</v>
      </c>
      <c r="T14" s="14" t="s">
        <v>6</v>
      </c>
      <c r="V14" s="10" t="s">
        <v>159</v>
      </c>
    </row>
    <row r="15" spans="1:22" s="6" customFormat="1" ht="15.6">
      <c r="A15" s="7" t="s">
        <v>108</v>
      </c>
      <c r="B15" s="6" t="s">
        <v>11</v>
      </c>
      <c r="C15" s="8">
        <v>4</v>
      </c>
      <c r="D15" s="6" t="s">
        <v>14</v>
      </c>
      <c r="E15" s="6" t="s">
        <v>116</v>
      </c>
      <c r="F15" s="10" t="s">
        <v>173</v>
      </c>
      <c r="I15" s="12" t="s">
        <v>190</v>
      </c>
      <c r="J15" s="14" t="s">
        <v>13</v>
      </c>
      <c r="K15" s="13">
        <v>8</v>
      </c>
      <c r="L15" s="14" t="s">
        <v>14</v>
      </c>
      <c r="M15" s="14" t="s">
        <v>117</v>
      </c>
      <c r="N15" s="10" t="s">
        <v>191</v>
      </c>
      <c r="O15" s="14"/>
      <c r="Q15" s="6" t="s">
        <v>255</v>
      </c>
      <c r="R15" s="14" t="s">
        <v>16</v>
      </c>
      <c r="S15" s="13">
        <v>128</v>
      </c>
      <c r="T15" s="14" t="s">
        <v>14</v>
      </c>
      <c r="V15" s="10" t="s">
        <v>268</v>
      </c>
    </row>
    <row r="16" spans="1:22" s="6" customFormat="1" ht="15.6">
      <c r="A16" s="7" t="s">
        <v>110</v>
      </c>
      <c r="B16" s="6" t="s">
        <v>11</v>
      </c>
      <c r="C16" s="8">
        <v>4</v>
      </c>
      <c r="D16" s="6" t="s">
        <v>14</v>
      </c>
      <c r="E16" s="6" t="s">
        <v>116</v>
      </c>
      <c r="F16" s="10" t="s">
        <v>173</v>
      </c>
      <c r="I16" s="12" t="s">
        <v>192</v>
      </c>
      <c r="J16" s="14" t="s">
        <v>13</v>
      </c>
      <c r="K16" s="13">
        <v>8</v>
      </c>
      <c r="L16" s="14" t="s">
        <v>14</v>
      </c>
      <c r="M16" s="14" t="s">
        <v>117</v>
      </c>
      <c r="N16" s="10" t="s">
        <v>165</v>
      </c>
      <c r="O16" s="14"/>
      <c r="Q16" s="6" t="s">
        <v>256</v>
      </c>
      <c r="R16" s="14" t="s">
        <v>13</v>
      </c>
      <c r="S16" s="13">
        <v>8</v>
      </c>
      <c r="T16" s="14" t="s">
        <v>14</v>
      </c>
      <c r="V16" s="10" t="s">
        <v>181</v>
      </c>
    </row>
    <row r="17" spans="1:22" s="6" customFormat="1" ht="15.6">
      <c r="A17" s="7" t="s">
        <v>109</v>
      </c>
      <c r="B17" s="6" t="s">
        <v>11</v>
      </c>
      <c r="C17" s="8">
        <v>4</v>
      </c>
      <c r="D17" s="6" t="s">
        <v>14</v>
      </c>
      <c r="E17" s="6" t="s">
        <v>116</v>
      </c>
      <c r="F17" s="10" t="s">
        <v>173</v>
      </c>
      <c r="I17" s="12" t="s">
        <v>243</v>
      </c>
      <c r="J17" s="14" t="s">
        <v>16</v>
      </c>
      <c r="K17" s="14">
        <v>128</v>
      </c>
      <c r="L17" s="14" t="s">
        <v>14</v>
      </c>
      <c r="M17" s="14" t="s">
        <v>117</v>
      </c>
      <c r="N17" s="10" t="s">
        <v>181</v>
      </c>
      <c r="O17" s="14"/>
      <c r="Q17" s="6" t="s">
        <v>257</v>
      </c>
      <c r="R17" s="14" t="s">
        <v>16</v>
      </c>
      <c r="S17" s="13">
        <v>16</v>
      </c>
      <c r="T17" s="14" t="s">
        <v>6</v>
      </c>
      <c r="V17" s="10" t="s">
        <v>159</v>
      </c>
    </row>
    <row r="18" spans="1:22" s="6" customFormat="1" ht="15.6">
      <c r="A18" s="7" t="s">
        <v>96</v>
      </c>
      <c r="B18" s="6" t="s">
        <v>13</v>
      </c>
      <c r="C18" s="8">
        <v>8</v>
      </c>
      <c r="D18" s="6" t="s">
        <v>14</v>
      </c>
      <c r="E18" s="6" t="s">
        <v>117</v>
      </c>
      <c r="F18" s="10" t="s">
        <v>165</v>
      </c>
      <c r="I18" s="12" t="s">
        <v>212</v>
      </c>
      <c r="J18" s="14" t="s">
        <v>16</v>
      </c>
      <c r="K18" s="13">
        <v>16</v>
      </c>
      <c r="L18" s="14" t="s">
        <v>6</v>
      </c>
      <c r="M18" s="14" t="s">
        <v>116</v>
      </c>
      <c r="N18" s="10" t="s">
        <v>203</v>
      </c>
      <c r="O18" s="14"/>
      <c r="Q18" s="6" t="s">
        <v>258</v>
      </c>
      <c r="R18" s="14" t="s">
        <v>16</v>
      </c>
      <c r="S18" s="13">
        <v>16</v>
      </c>
      <c r="T18" s="14" t="s">
        <v>6</v>
      </c>
      <c r="V18" s="10" t="s">
        <v>167</v>
      </c>
    </row>
    <row r="19" spans="1:22" s="6" customFormat="1" ht="15.6">
      <c r="A19" s="7" t="s">
        <v>97</v>
      </c>
      <c r="B19" s="6" t="s">
        <v>16</v>
      </c>
      <c r="C19" s="8">
        <v>128</v>
      </c>
      <c r="D19" s="6" t="s">
        <v>14</v>
      </c>
      <c r="E19" s="6" t="s">
        <v>117</v>
      </c>
      <c r="F19" s="10" t="s">
        <v>164</v>
      </c>
      <c r="I19" s="12" t="s">
        <v>111</v>
      </c>
      <c r="J19" s="14" t="s">
        <v>16</v>
      </c>
      <c r="K19" s="13">
        <v>16</v>
      </c>
      <c r="L19" s="14" t="s">
        <v>6</v>
      </c>
      <c r="M19" s="14" t="s">
        <v>116</v>
      </c>
      <c r="N19" s="10" t="s">
        <v>149</v>
      </c>
      <c r="O19" s="14"/>
      <c r="Q19" s="6" t="s">
        <v>259</v>
      </c>
      <c r="R19" s="14" t="s">
        <v>16</v>
      </c>
      <c r="S19" s="13">
        <v>16</v>
      </c>
      <c r="T19" s="14" t="s">
        <v>6</v>
      </c>
      <c r="V19" s="10" t="s">
        <v>167</v>
      </c>
    </row>
    <row r="20" spans="1:22" s="6" customFormat="1" ht="15.6">
      <c r="A20" s="7" t="s">
        <v>23</v>
      </c>
      <c r="B20" s="6" t="s">
        <v>16</v>
      </c>
      <c r="C20" s="8">
        <v>1</v>
      </c>
      <c r="D20" s="6" t="s">
        <v>17</v>
      </c>
      <c r="E20" s="6" t="s">
        <v>116</v>
      </c>
      <c r="F20" s="10" t="s">
        <v>153</v>
      </c>
      <c r="I20" s="12" t="s">
        <v>213</v>
      </c>
      <c r="J20" s="14" t="s">
        <v>16</v>
      </c>
      <c r="K20" s="13">
        <v>16</v>
      </c>
      <c r="L20" s="14" t="s">
        <v>6</v>
      </c>
      <c r="M20" s="14" t="s">
        <v>116</v>
      </c>
      <c r="N20" s="10" t="s">
        <v>214</v>
      </c>
      <c r="O20" s="14"/>
      <c r="Q20" s="6" t="s">
        <v>260</v>
      </c>
      <c r="R20" s="14" t="s">
        <v>16</v>
      </c>
      <c r="S20" s="13">
        <v>16</v>
      </c>
      <c r="T20" s="14" t="s">
        <v>6</v>
      </c>
      <c r="V20" s="10" t="s">
        <v>167</v>
      </c>
    </row>
    <row r="21" spans="1:22" s="6" customFormat="1" ht="15.6">
      <c r="A21" s="7" t="s">
        <v>98</v>
      </c>
      <c r="B21" s="6" t="s">
        <v>11</v>
      </c>
      <c r="C21" s="8">
        <v>4</v>
      </c>
      <c r="D21" s="6" t="s">
        <v>14</v>
      </c>
      <c r="E21" s="6" t="s">
        <v>117</v>
      </c>
      <c r="F21" s="10" t="s">
        <v>165</v>
      </c>
      <c r="I21" s="12" t="s">
        <v>193</v>
      </c>
      <c r="J21" s="14" t="s">
        <v>16</v>
      </c>
      <c r="K21" s="13">
        <v>16</v>
      </c>
      <c r="L21" s="14" t="s">
        <v>6</v>
      </c>
      <c r="M21" s="14" t="s">
        <v>117</v>
      </c>
      <c r="N21" s="10" t="s">
        <v>167</v>
      </c>
      <c r="O21" s="14"/>
      <c r="Q21" s="6" t="s">
        <v>29</v>
      </c>
      <c r="R21" s="14" t="s">
        <v>13</v>
      </c>
      <c r="S21" s="13">
        <v>8</v>
      </c>
      <c r="T21" s="14" t="s">
        <v>14</v>
      </c>
      <c r="V21" s="10" t="s">
        <v>166</v>
      </c>
    </row>
    <row r="22" spans="1:22" s="6" customFormat="1" ht="15.6">
      <c r="A22" s="7" t="s">
        <v>111</v>
      </c>
      <c r="B22" s="6" t="s">
        <v>16</v>
      </c>
      <c r="C22" s="8">
        <v>128</v>
      </c>
      <c r="D22" s="6" t="s">
        <v>17</v>
      </c>
      <c r="E22" s="6" t="s">
        <v>116</v>
      </c>
      <c r="F22" s="10" t="s">
        <v>149</v>
      </c>
      <c r="I22" s="12" t="s">
        <v>215</v>
      </c>
      <c r="J22" s="14" t="s">
        <v>13</v>
      </c>
      <c r="K22" s="13">
        <v>8</v>
      </c>
      <c r="L22" s="14" t="s">
        <v>14</v>
      </c>
      <c r="M22" s="14" t="s">
        <v>116</v>
      </c>
      <c r="N22" s="10" t="s">
        <v>216</v>
      </c>
      <c r="O22" s="14"/>
      <c r="Q22" s="6" t="s">
        <v>261</v>
      </c>
      <c r="R22" s="14" t="s">
        <v>13</v>
      </c>
      <c r="S22" s="13">
        <v>8</v>
      </c>
      <c r="T22" s="14" t="s">
        <v>14</v>
      </c>
      <c r="V22" s="10" t="s">
        <v>266</v>
      </c>
    </row>
    <row r="23" spans="1:22" s="6" customFormat="1" ht="15.6">
      <c r="A23" s="7" t="s">
        <v>112</v>
      </c>
      <c r="B23" s="6" t="s">
        <v>16</v>
      </c>
      <c r="C23" s="8">
        <v>128</v>
      </c>
      <c r="D23" s="6" t="s">
        <v>17</v>
      </c>
      <c r="E23" s="6" t="s">
        <v>116</v>
      </c>
      <c r="F23" s="10" t="s">
        <v>151</v>
      </c>
      <c r="I23" s="12" t="s">
        <v>148</v>
      </c>
      <c r="J23" s="14" t="s">
        <v>16</v>
      </c>
      <c r="K23" s="13">
        <v>128</v>
      </c>
      <c r="L23" s="14" t="s">
        <v>14</v>
      </c>
      <c r="M23" s="14" t="s">
        <v>121</v>
      </c>
      <c r="N23" s="10">
        <v>9</v>
      </c>
      <c r="O23" s="14"/>
      <c r="Q23" s="6" t="s">
        <v>262</v>
      </c>
      <c r="R23" s="14" t="s">
        <v>16</v>
      </c>
      <c r="S23" s="13">
        <v>16</v>
      </c>
      <c r="T23" s="14" t="s">
        <v>6</v>
      </c>
      <c r="V23" s="10" t="s">
        <v>155</v>
      </c>
    </row>
    <row r="24" spans="1:22" s="6" customFormat="1" ht="15.6">
      <c r="A24" s="7" t="s">
        <v>113</v>
      </c>
      <c r="B24" s="6" t="s">
        <v>16</v>
      </c>
      <c r="C24" s="8">
        <v>128</v>
      </c>
      <c r="D24" s="6" t="s">
        <v>17</v>
      </c>
      <c r="E24" s="6" t="s">
        <v>116</v>
      </c>
      <c r="F24" s="10" t="s">
        <v>155</v>
      </c>
      <c r="I24" s="12" t="s">
        <v>194</v>
      </c>
      <c r="J24" s="14" t="s">
        <v>19</v>
      </c>
      <c r="K24" s="13">
        <v>1</v>
      </c>
      <c r="L24" s="14" t="s">
        <v>6</v>
      </c>
      <c r="M24" s="14" t="s">
        <v>117</v>
      </c>
      <c r="N24" s="10" t="s">
        <v>195</v>
      </c>
      <c r="O24" s="14"/>
      <c r="Q24" s="6" t="s">
        <v>263</v>
      </c>
      <c r="R24" s="14" t="s">
        <v>13</v>
      </c>
      <c r="S24" s="13">
        <v>8</v>
      </c>
      <c r="T24" s="14" t="s">
        <v>14</v>
      </c>
      <c r="V24" s="10" t="s">
        <v>181</v>
      </c>
    </row>
    <row r="25" spans="1:22" s="6" customFormat="1" ht="15.6">
      <c r="A25" s="7" t="s">
        <v>114</v>
      </c>
      <c r="B25" s="6" t="s">
        <v>16</v>
      </c>
      <c r="C25" s="8">
        <v>128</v>
      </c>
      <c r="D25" s="6" t="s">
        <v>17</v>
      </c>
      <c r="E25" s="6" t="s">
        <v>116</v>
      </c>
      <c r="F25" s="10" t="s">
        <v>153</v>
      </c>
      <c r="I25" s="12" t="s">
        <v>196</v>
      </c>
      <c r="J25" s="14" t="s">
        <v>16</v>
      </c>
      <c r="K25" s="13">
        <v>16</v>
      </c>
      <c r="L25" s="14" t="s">
        <v>6</v>
      </c>
      <c r="M25" s="14" t="s">
        <v>117</v>
      </c>
      <c r="N25" s="10" t="s">
        <v>163</v>
      </c>
      <c r="O25" s="14"/>
      <c r="Q25" s="6" t="s">
        <v>132</v>
      </c>
      <c r="R25" s="14" t="s">
        <v>13</v>
      </c>
      <c r="S25" s="13">
        <v>8</v>
      </c>
      <c r="T25" s="14" t="s">
        <v>14</v>
      </c>
      <c r="V25" s="10" t="s">
        <v>181</v>
      </c>
    </row>
    <row r="26" spans="1:22" s="6" customFormat="1" ht="15.6">
      <c r="A26" s="7" t="s">
        <v>25</v>
      </c>
      <c r="B26" s="6" t="s">
        <v>11</v>
      </c>
      <c r="C26" s="8">
        <v>4</v>
      </c>
      <c r="D26" s="6" t="s">
        <v>14</v>
      </c>
      <c r="E26" s="6" t="s">
        <v>116</v>
      </c>
      <c r="F26" s="10" t="s">
        <v>175</v>
      </c>
      <c r="I26" s="12" t="s">
        <v>79</v>
      </c>
      <c r="J26" s="14" t="s">
        <v>16</v>
      </c>
      <c r="K26" s="13">
        <v>16</v>
      </c>
      <c r="L26" s="14" t="s">
        <v>6</v>
      </c>
      <c r="M26" s="14" t="s">
        <v>116</v>
      </c>
      <c r="N26" s="10" t="s">
        <v>205</v>
      </c>
      <c r="O26" s="14"/>
      <c r="Q26" s="6" t="s">
        <v>264</v>
      </c>
      <c r="R26" s="14" t="s">
        <v>16</v>
      </c>
      <c r="S26" s="13">
        <v>128</v>
      </c>
      <c r="T26" s="14" t="s">
        <v>14</v>
      </c>
      <c r="V26" s="10" t="s">
        <v>268</v>
      </c>
    </row>
    <row r="27" spans="1:22" s="6" customFormat="1" ht="15.6">
      <c r="A27" s="12" t="s">
        <v>27</v>
      </c>
      <c r="B27" s="6" t="s">
        <v>11</v>
      </c>
      <c r="C27" s="13">
        <v>4</v>
      </c>
      <c r="D27" s="6" t="s">
        <v>14</v>
      </c>
      <c r="E27" s="6" t="s">
        <v>116</v>
      </c>
      <c r="F27" s="10" t="s">
        <v>175</v>
      </c>
      <c r="I27" s="12" t="s">
        <v>28</v>
      </c>
      <c r="J27" s="14" t="s">
        <v>16</v>
      </c>
      <c r="K27" s="13">
        <v>128</v>
      </c>
      <c r="L27" s="14" t="s">
        <v>14</v>
      </c>
      <c r="M27" s="14" t="s">
        <v>117</v>
      </c>
      <c r="N27" s="10" t="s">
        <v>165</v>
      </c>
      <c r="O27" s="14"/>
      <c r="Q27" s="6" t="s">
        <v>265</v>
      </c>
      <c r="R27" s="14" t="s">
        <v>13</v>
      </c>
      <c r="S27" s="13">
        <v>8</v>
      </c>
      <c r="T27" s="14" t="s">
        <v>14</v>
      </c>
      <c r="V27" s="10" t="s">
        <v>267</v>
      </c>
    </row>
    <row r="28" spans="1:22" s="6" customFormat="1" ht="15.6">
      <c r="A28" s="7" t="s">
        <v>28</v>
      </c>
      <c r="B28" s="6" t="s">
        <v>16</v>
      </c>
      <c r="C28" s="8">
        <v>128</v>
      </c>
      <c r="D28" s="6" t="s">
        <v>14</v>
      </c>
      <c r="E28" s="6" t="s">
        <v>117</v>
      </c>
      <c r="F28" s="10" t="s">
        <v>165</v>
      </c>
      <c r="I28" s="12" t="s">
        <v>217</v>
      </c>
      <c r="J28" s="14" t="s">
        <v>13</v>
      </c>
      <c r="K28" s="13">
        <v>8</v>
      </c>
      <c r="L28" s="14" t="s">
        <v>14</v>
      </c>
      <c r="M28" s="14" t="s">
        <v>116</v>
      </c>
      <c r="N28" s="10" t="s">
        <v>149</v>
      </c>
      <c r="O28" s="14"/>
    </row>
    <row r="29" spans="1:22" s="6" customFormat="1" ht="15.6">
      <c r="A29" s="7" t="s">
        <v>115</v>
      </c>
      <c r="B29" s="6" t="s">
        <v>16</v>
      </c>
      <c r="C29" s="8">
        <v>128</v>
      </c>
      <c r="D29" s="6" t="s">
        <v>17</v>
      </c>
      <c r="E29" s="6" t="s">
        <v>116</v>
      </c>
      <c r="F29" s="10" t="s">
        <v>153</v>
      </c>
      <c r="I29" s="12" t="s">
        <v>197</v>
      </c>
      <c r="J29" s="14" t="s">
        <v>13</v>
      </c>
      <c r="K29" s="13">
        <v>8</v>
      </c>
      <c r="L29" s="14" t="s">
        <v>14</v>
      </c>
      <c r="M29" s="14" t="s">
        <v>117</v>
      </c>
      <c r="N29" s="10" t="s">
        <v>167</v>
      </c>
      <c r="O29" s="14"/>
    </row>
    <row r="30" spans="1:22" s="6" customFormat="1" ht="15.6">
      <c r="A30" s="7" t="s">
        <v>99</v>
      </c>
      <c r="B30" s="6" t="s">
        <v>11</v>
      </c>
      <c r="C30" s="8">
        <v>4</v>
      </c>
      <c r="D30" s="6" t="s">
        <v>14</v>
      </c>
      <c r="E30" s="6" t="s">
        <v>117</v>
      </c>
      <c r="F30" s="10" t="s">
        <v>163</v>
      </c>
      <c r="I30" s="12" t="s">
        <v>100</v>
      </c>
      <c r="J30" s="14" t="s">
        <v>16</v>
      </c>
      <c r="K30" s="13">
        <v>16</v>
      </c>
      <c r="L30" s="14" t="s">
        <v>6</v>
      </c>
      <c r="M30" s="14" t="s">
        <v>117</v>
      </c>
      <c r="N30" s="10" t="s">
        <v>167</v>
      </c>
      <c r="O30" s="14"/>
    </row>
    <row r="31" spans="1:22" s="6" customFormat="1" ht="15.6">
      <c r="A31" s="7" t="s">
        <v>29</v>
      </c>
      <c r="B31" s="6" t="s">
        <v>13</v>
      </c>
      <c r="C31" s="8">
        <v>8</v>
      </c>
      <c r="D31" s="6" t="s">
        <v>14</v>
      </c>
      <c r="E31" s="6" t="s">
        <v>117</v>
      </c>
      <c r="F31" s="10" t="s">
        <v>166</v>
      </c>
      <c r="I31" s="12" t="s">
        <v>198</v>
      </c>
      <c r="J31" s="14" t="s">
        <v>13</v>
      </c>
      <c r="K31" s="13">
        <v>8</v>
      </c>
      <c r="L31" s="14" t="s">
        <v>14</v>
      </c>
      <c r="M31" s="14" t="s">
        <v>117</v>
      </c>
      <c r="N31" s="10" t="s">
        <v>166</v>
      </c>
      <c r="O31" s="14"/>
    </row>
    <row r="32" spans="1:22" s="6" customFormat="1" ht="15.6">
      <c r="A32" s="7" t="s">
        <v>100</v>
      </c>
      <c r="B32" s="6" t="s">
        <v>16</v>
      </c>
      <c r="C32" s="8">
        <v>128</v>
      </c>
      <c r="D32" s="6" t="s">
        <v>14</v>
      </c>
      <c r="E32" s="6" t="s">
        <v>117</v>
      </c>
      <c r="F32" s="10" t="s">
        <v>167</v>
      </c>
      <c r="I32" s="12" t="s">
        <v>199</v>
      </c>
      <c r="J32" s="14" t="s">
        <v>16</v>
      </c>
      <c r="K32" s="13">
        <v>128</v>
      </c>
      <c r="L32" s="14" t="s">
        <v>14</v>
      </c>
      <c r="M32" s="14" t="s">
        <v>117</v>
      </c>
      <c r="N32" s="10" t="s">
        <v>168</v>
      </c>
      <c r="O32" s="14"/>
    </row>
    <row r="33" spans="1:15" s="6" customFormat="1" ht="15.6">
      <c r="A33" s="7" t="s">
        <v>118</v>
      </c>
      <c r="B33" s="6" t="s">
        <v>11</v>
      </c>
      <c r="C33" s="8">
        <v>4</v>
      </c>
      <c r="D33" s="6" t="s">
        <v>14</v>
      </c>
      <c r="E33" s="6" t="s">
        <v>116</v>
      </c>
      <c r="F33" s="10" t="s">
        <v>176</v>
      </c>
      <c r="I33" s="12" t="s">
        <v>218</v>
      </c>
      <c r="J33" s="14" t="s">
        <v>16</v>
      </c>
      <c r="K33" s="13">
        <v>128</v>
      </c>
      <c r="L33" s="14" t="s">
        <v>14</v>
      </c>
      <c r="M33" s="14" t="s">
        <v>116</v>
      </c>
      <c r="N33" s="10" t="s">
        <v>219</v>
      </c>
      <c r="O33" s="14"/>
    </row>
    <row r="34" spans="1:15" s="6" customFormat="1" ht="15.6">
      <c r="A34" s="7" t="s">
        <v>101</v>
      </c>
      <c r="B34" s="6" t="s">
        <v>16</v>
      </c>
      <c r="C34" s="8">
        <v>1</v>
      </c>
      <c r="D34" s="6" t="s">
        <v>17</v>
      </c>
      <c r="E34" s="6" t="s">
        <v>117</v>
      </c>
      <c r="F34" s="10" t="s">
        <v>167</v>
      </c>
      <c r="I34" s="12" t="s">
        <v>220</v>
      </c>
      <c r="J34" s="14" t="s">
        <v>16</v>
      </c>
      <c r="K34" s="13">
        <v>16</v>
      </c>
      <c r="L34" s="14" t="s">
        <v>6</v>
      </c>
      <c r="M34" s="14" t="s">
        <v>116</v>
      </c>
      <c r="N34" s="10" t="s">
        <v>205</v>
      </c>
      <c r="O34" s="14"/>
    </row>
    <row r="35" spans="1:15" s="6" customFormat="1" ht="15.6">
      <c r="A35" s="7" t="s">
        <v>30</v>
      </c>
      <c r="B35" s="6" t="s">
        <v>16</v>
      </c>
      <c r="C35" s="8">
        <v>128</v>
      </c>
      <c r="D35" s="6" t="s">
        <v>14</v>
      </c>
      <c r="E35" s="6" t="s">
        <v>117</v>
      </c>
      <c r="F35" s="10" t="s">
        <v>168</v>
      </c>
      <c r="I35" s="12" t="s">
        <v>221</v>
      </c>
      <c r="J35" s="14" t="s">
        <v>16</v>
      </c>
      <c r="K35" s="13">
        <v>16</v>
      </c>
      <c r="L35" s="14" t="s">
        <v>6</v>
      </c>
      <c r="M35" s="14" t="s">
        <v>116</v>
      </c>
      <c r="N35" s="10" t="s">
        <v>159</v>
      </c>
      <c r="O35" s="14"/>
    </row>
    <row r="36" spans="1:15" s="6" customFormat="1" ht="15.6">
      <c r="A36" s="7" t="s">
        <v>119</v>
      </c>
      <c r="B36" s="6" t="s">
        <v>11</v>
      </c>
      <c r="C36" s="8">
        <v>4</v>
      </c>
      <c r="D36" s="6" t="s">
        <v>14</v>
      </c>
      <c r="E36" s="6" t="s">
        <v>116</v>
      </c>
      <c r="F36" s="10" t="s">
        <v>177</v>
      </c>
      <c r="I36" s="12" t="s">
        <v>200</v>
      </c>
      <c r="J36" s="14" t="s">
        <v>13</v>
      </c>
      <c r="K36" s="13">
        <v>8</v>
      </c>
      <c r="L36" s="14" t="s">
        <v>14</v>
      </c>
      <c r="M36" s="14" t="s">
        <v>117</v>
      </c>
      <c r="N36" s="10" t="s">
        <v>166</v>
      </c>
      <c r="O36" s="14"/>
    </row>
    <row r="37" spans="1:15" s="6" customFormat="1" ht="15.6">
      <c r="A37" s="7" t="s">
        <v>102</v>
      </c>
      <c r="B37" s="6" t="s">
        <v>16</v>
      </c>
      <c r="C37" s="8">
        <v>128</v>
      </c>
      <c r="D37" s="6" t="s">
        <v>14</v>
      </c>
      <c r="E37" s="6" t="s">
        <v>117</v>
      </c>
      <c r="F37" s="10" t="s">
        <v>168</v>
      </c>
      <c r="I37" s="12" t="s">
        <v>222</v>
      </c>
      <c r="J37" s="14" t="s">
        <v>16</v>
      </c>
      <c r="K37" s="13">
        <v>16</v>
      </c>
      <c r="L37" s="14" t="s">
        <v>6</v>
      </c>
      <c r="M37" s="14" t="s">
        <v>116</v>
      </c>
      <c r="N37" s="10" t="s">
        <v>223</v>
      </c>
      <c r="O37" s="14"/>
    </row>
    <row r="38" spans="1:15" ht="15.6">
      <c r="A38" s="2" t="s">
        <v>31</v>
      </c>
      <c r="B38" t="s">
        <v>16</v>
      </c>
      <c r="C38" s="3">
        <v>128</v>
      </c>
      <c r="D38" t="s">
        <v>14</v>
      </c>
      <c r="E38" t="s">
        <v>116</v>
      </c>
      <c r="F38" s="10" t="s">
        <v>149</v>
      </c>
      <c r="I38" s="12" t="s">
        <v>224</v>
      </c>
      <c r="J38" s="14" t="s">
        <v>16</v>
      </c>
      <c r="K38" s="13">
        <v>16</v>
      </c>
      <c r="L38" s="14" t="s">
        <v>6</v>
      </c>
      <c r="M38" s="14" t="s">
        <v>116</v>
      </c>
      <c r="N38" s="10" t="s">
        <v>205</v>
      </c>
    </row>
    <row r="39" spans="1:15" ht="15.6">
      <c r="A39" s="2" t="s">
        <v>32</v>
      </c>
      <c r="B39" s="6" t="s">
        <v>13</v>
      </c>
      <c r="C39" s="8">
        <v>8</v>
      </c>
      <c r="D39" s="6" t="s">
        <v>14</v>
      </c>
      <c r="E39" t="s">
        <v>117</v>
      </c>
      <c r="F39" s="10" t="s">
        <v>169</v>
      </c>
      <c r="I39" s="12" t="s">
        <v>201</v>
      </c>
      <c r="J39" s="14" t="s">
        <v>16</v>
      </c>
      <c r="K39" s="13">
        <v>128</v>
      </c>
      <c r="L39" s="14" t="s">
        <v>14</v>
      </c>
      <c r="M39" s="14" t="s">
        <v>117</v>
      </c>
      <c r="N39" s="10" t="s">
        <v>168</v>
      </c>
    </row>
    <row r="40" spans="1:15" ht="15.6">
      <c r="A40" s="2" t="s">
        <v>120</v>
      </c>
      <c r="B40" s="6" t="s">
        <v>11</v>
      </c>
      <c r="C40" s="8">
        <v>4</v>
      </c>
      <c r="D40" s="6" t="s">
        <v>14</v>
      </c>
      <c r="E40" t="s">
        <v>116</v>
      </c>
      <c r="F40" s="10" t="s">
        <v>178</v>
      </c>
      <c r="I40" s="12" t="s">
        <v>31</v>
      </c>
      <c r="J40" s="14" t="s">
        <v>16</v>
      </c>
      <c r="K40" s="13">
        <v>128</v>
      </c>
      <c r="L40" s="14" t="s">
        <v>14</v>
      </c>
      <c r="M40" s="14" t="s">
        <v>116</v>
      </c>
      <c r="N40" s="10" t="s">
        <v>149</v>
      </c>
    </row>
    <row r="41" spans="1:15" ht="15.6">
      <c r="A41" s="2" t="s">
        <v>33</v>
      </c>
      <c r="B41" t="s">
        <v>16</v>
      </c>
      <c r="C41" s="3">
        <v>1</v>
      </c>
      <c r="D41" t="s">
        <v>14</v>
      </c>
      <c r="E41" t="s">
        <v>117</v>
      </c>
      <c r="F41" s="10" t="s">
        <v>165</v>
      </c>
      <c r="I41" s="12" t="s">
        <v>32</v>
      </c>
      <c r="J41" s="14" t="s">
        <v>13</v>
      </c>
      <c r="K41" s="13">
        <v>8</v>
      </c>
      <c r="L41" s="14" t="s">
        <v>14</v>
      </c>
      <c r="M41" s="14" t="s">
        <v>117</v>
      </c>
      <c r="N41" s="10" t="s">
        <v>169</v>
      </c>
    </row>
    <row r="42" spans="1:15" s="6" customFormat="1" ht="15.6">
      <c r="A42" s="7"/>
      <c r="C42" s="8"/>
      <c r="F42" s="10"/>
      <c r="I42" s="12" t="s">
        <v>225</v>
      </c>
      <c r="J42" s="14" t="s">
        <v>16</v>
      </c>
      <c r="K42" s="13">
        <v>128</v>
      </c>
      <c r="L42" s="14" t="s">
        <v>14</v>
      </c>
      <c r="M42" s="14" t="s">
        <v>116</v>
      </c>
      <c r="N42" s="10" t="s">
        <v>149</v>
      </c>
      <c r="O42" s="14"/>
    </row>
    <row r="43" spans="1:15" s="6" customFormat="1" ht="15.6">
      <c r="A43" s="6" t="s">
        <v>3</v>
      </c>
      <c r="C43" s="6">
        <v>1</v>
      </c>
      <c r="D43" s="6" t="s">
        <v>3</v>
      </c>
      <c r="E43" s="6" t="s">
        <v>121</v>
      </c>
      <c r="F43" s="10"/>
      <c r="I43" s="12" t="s">
        <v>244</v>
      </c>
      <c r="J43" s="14" t="s">
        <v>16</v>
      </c>
      <c r="K43" s="14">
        <v>128</v>
      </c>
      <c r="L43" s="14" t="s">
        <v>14</v>
      </c>
      <c r="M43" s="14" t="s">
        <v>117</v>
      </c>
      <c r="N43" s="10" t="s">
        <v>181</v>
      </c>
      <c r="O43" s="14"/>
    </row>
    <row r="44" spans="1:15" s="6" customFormat="1" ht="15.6">
      <c r="A44" s="7" t="s">
        <v>12</v>
      </c>
      <c r="B44" s="6" t="s">
        <v>13</v>
      </c>
      <c r="C44" s="8">
        <v>8</v>
      </c>
      <c r="D44" s="6" t="s">
        <v>14</v>
      </c>
      <c r="E44" s="6" t="s">
        <v>121</v>
      </c>
      <c r="F44" s="10">
        <v>4</v>
      </c>
      <c r="I44" s="12" t="s">
        <v>33</v>
      </c>
      <c r="J44" s="14" t="s">
        <v>16</v>
      </c>
      <c r="K44" s="13">
        <v>1</v>
      </c>
      <c r="L44" s="14" t="s">
        <v>14</v>
      </c>
      <c r="M44" s="14" t="s">
        <v>117</v>
      </c>
      <c r="N44" s="10" t="s">
        <v>165</v>
      </c>
      <c r="O44" s="14"/>
    </row>
    <row r="45" spans="1:15" s="6" customFormat="1" ht="15.6">
      <c r="A45" s="7" t="s">
        <v>122</v>
      </c>
      <c r="B45" s="6" t="s">
        <v>16</v>
      </c>
      <c r="C45" s="8">
        <v>1</v>
      </c>
      <c r="D45" s="6" t="s">
        <v>17</v>
      </c>
      <c r="E45" s="6" t="s">
        <v>121</v>
      </c>
      <c r="F45" s="10">
        <v>2</v>
      </c>
      <c r="I45" s="12" t="s">
        <v>226</v>
      </c>
      <c r="J45" s="14" t="s">
        <v>16</v>
      </c>
      <c r="K45" s="13">
        <v>128</v>
      </c>
      <c r="L45" s="14" t="s">
        <v>14</v>
      </c>
      <c r="M45" s="14" t="s">
        <v>116</v>
      </c>
      <c r="N45" s="10" t="s">
        <v>214</v>
      </c>
      <c r="O45" s="14"/>
    </row>
    <row r="46" spans="1:15" s="6" customFormat="1" ht="15.6">
      <c r="A46" s="7" t="s">
        <v>123</v>
      </c>
      <c r="B46" s="6" t="s">
        <v>16</v>
      </c>
      <c r="C46" s="8">
        <v>1</v>
      </c>
      <c r="D46" s="6" t="s">
        <v>17</v>
      </c>
      <c r="E46" s="6" t="s">
        <v>121</v>
      </c>
      <c r="F46" s="10">
        <v>14</v>
      </c>
      <c r="O46" s="14"/>
    </row>
    <row r="47" spans="1:15" s="6" customFormat="1" ht="15.6">
      <c r="A47" s="7" t="s">
        <v>106</v>
      </c>
      <c r="B47" s="6" t="s">
        <v>13</v>
      </c>
      <c r="C47" s="8">
        <v>8</v>
      </c>
      <c r="D47" s="6" t="s">
        <v>14</v>
      </c>
      <c r="E47" s="6" t="s">
        <v>147</v>
      </c>
      <c r="F47" s="10" t="s">
        <v>150</v>
      </c>
      <c r="I47" s="14" t="s">
        <v>3</v>
      </c>
      <c r="J47" s="14"/>
      <c r="K47" s="14">
        <v>1</v>
      </c>
      <c r="L47" s="14" t="s">
        <v>3</v>
      </c>
      <c r="M47" s="14" t="s">
        <v>121</v>
      </c>
      <c r="N47" s="10"/>
      <c r="O47" s="14"/>
    </row>
    <row r="48" spans="1:15" s="6" customFormat="1" ht="15.6">
      <c r="A48" s="7" t="s">
        <v>105</v>
      </c>
      <c r="B48" s="6" t="s">
        <v>16</v>
      </c>
      <c r="C48" s="8">
        <v>128</v>
      </c>
      <c r="D48" s="6" t="s">
        <v>14</v>
      </c>
      <c r="E48" s="6" t="s">
        <v>147</v>
      </c>
      <c r="F48" s="10" t="s">
        <v>172</v>
      </c>
      <c r="I48" s="12" t="s">
        <v>105</v>
      </c>
      <c r="J48" s="6" t="s">
        <v>16</v>
      </c>
      <c r="K48" s="6">
        <v>128</v>
      </c>
      <c r="L48" s="6" t="s">
        <v>14</v>
      </c>
      <c r="M48" s="14" t="s">
        <v>121</v>
      </c>
      <c r="N48" s="10" t="s">
        <v>149</v>
      </c>
      <c r="O48" s="14"/>
    </row>
    <row r="49" spans="1:15" s="6" customFormat="1" ht="15.6">
      <c r="A49" s="7" t="s">
        <v>18</v>
      </c>
      <c r="B49" s="6" t="s">
        <v>16</v>
      </c>
      <c r="C49" s="8">
        <v>128</v>
      </c>
      <c r="D49" s="6" t="s">
        <v>17</v>
      </c>
      <c r="E49" s="6" t="s">
        <v>147</v>
      </c>
      <c r="F49" s="10" t="s">
        <v>151</v>
      </c>
      <c r="I49" s="12" t="s">
        <v>227</v>
      </c>
      <c r="J49" s="6" t="s">
        <v>16</v>
      </c>
      <c r="K49" s="6">
        <v>128</v>
      </c>
      <c r="L49" s="6" t="s">
        <v>14</v>
      </c>
      <c r="M49" s="14" t="s">
        <v>121</v>
      </c>
      <c r="N49" s="10">
        <v>1</v>
      </c>
      <c r="O49" s="14"/>
    </row>
    <row r="50" spans="1:15" s="6" customFormat="1" ht="15.6">
      <c r="A50" s="7" t="s">
        <v>15</v>
      </c>
      <c r="B50" s="6" t="s">
        <v>16</v>
      </c>
      <c r="C50" s="8">
        <v>128</v>
      </c>
      <c r="D50" s="6" t="s">
        <v>17</v>
      </c>
      <c r="E50" s="6" t="s">
        <v>121</v>
      </c>
      <c r="F50" s="10">
        <v>27</v>
      </c>
      <c r="I50" s="12" t="s">
        <v>125</v>
      </c>
      <c r="J50" s="6" t="s">
        <v>13</v>
      </c>
      <c r="K50" s="6">
        <v>8</v>
      </c>
      <c r="L50" s="6" t="s">
        <v>14</v>
      </c>
      <c r="M50" s="14" t="s">
        <v>121</v>
      </c>
      <c r="N50" s="10">
        <v>6</v>
      </c>
      <c r="O50" s="14"/>
    </row>
    <row r="51" spans="1:15" ht="15.6">
      <c r="A51" s="7" t="s">
        <v>94</v>
      </c>
      <c r="B51" s="6" t="s">
        <v>19</v>
      </c>
      <c r="C51" s="8">
        <v>1</v>
      </c>
      <c r="D51" s="6" t="s">
        <v>6</v>
      </c>
      <c r="E51" s="6" t="s">
        <v>121</v>
      </c>
      <c r="F51" s="10">
        <v>5</v>
      </c>
      <c r="I51" s="12" t="s">
        <v>20</v>
      </c>
      <c r="J51" s="6" t="s">
        <v>16</v>
      </c>
      <c r="K51" s="6">
        <v>16</v>
      </c>
      <c r="L51" s="6" t="s">
        <v>6</v>
      </c>
      <c r="M51" s="14" t="s">
        <v>121</v>
      </c>
      <c r="N51" s="10">
        <v>14</v>
      </c>
    </row>
    <row r="52" spans="1:15" s="6" customFormat="1" ht="15.6">
      <c r="A52" s="2" t="s">
        <v>93</v>
      </c>
      <c r="B52" t="s">
        <v>11</v>
      </c>
      <c r="C52" s="3">
        <v>4</v>
      </c>
      <c r="D52" t="s">
        <v>14</v>
      </c>
      <c r="E52" s="6" t="s">
        <v>121</v>
      </c>
      <c r="F52" s="10">
        <v>5</v>
      </c>
      <c r="I52" s="12" t="s">
        <v>242</v>
      </c>
      <c r="J52" s="14" t="s">
        <v>11</v>
      </c>
      <c r="K52" s="14">
        <v>4</v>
      </c>
      <c r="L52" s="14" t="s">
        <v>14</v>
      </c>
      <c r="M52" s="14" t="s">
        <v>121</v>
      </c>
      <c r="N52" s="10" t="s">
        <v>246</v>
      </c>
      <c r="O52" s="14"/>
    </row>
    <row r="53" spans="1:15" s="6" customFormat="1" ht="15.6">
      <c r="A53" s="7" t="s">
        <v>124</v>
      </c>
      <c r="B53" s="6" t="s">
        <v>13</v>
      </c>
      <c r="C53" s="8">
        <v>8</v>
      </c>
      <c r="D53" s="6" t="s">
        <v>14</v>
      </c>
      <c r="E53" s="6" t="s">
        <v>121</v>
      </c>
      <c r="F53" s="10">
        <v>4</v>
      </c>
      <c r="I53" s="12" t="s">
        <v>228</v>
      </c>
      <c r="J53" s="14" t="s">
        <v>16</v>
      </c>
      <c r="K53" s="14">
        <v>16</v>
      </c>
      <c r="L53" s="14" t="s">
        <v>6</v>
      </c>
      <c r="M53" s="14" t="s">
        <v>121</v>
      </c>
      <c r="N53" s="10">
        <v>2</v>
      </c>
      <c r="O53" s="14"/>
    </row>
    <row r="54" spans="1:15" s="6" customFormat="1" ht="15.6">
      <c r="A54" s="7" t="s">
        <v>125</v>
      </c>
      <c r="B54" s="6" t="s">
        <v>13</v>
      </c>
      <c r="C54" s="8">
        <v>8</v>
      </c>
      <c r="D54" s="6" t="s">
        <v>14</v>
      </c>
      <c r="E54" s="6" t="s">
        <v>121</v>
      </c>
      <c r="F54" s="10">
        <v>6</v>
      </c>
      <c r="I54" s="12" t="s">
        <v>229</v>
      </c>
      <c r="J54" s="14" t="s">
        <v>16</v>
      </c>
      <c r="K54" s="14">
        <v>128</v>
      </c>
      <c r="L54" s="14" t="s">
        <v>14</v>
      </c>
      <c r="M54" s="14" t="s">
        <v>121</v>
      </c>
      <c r="N54" s="10">
        <v>14</v>
      </c>
      <c r="O54" s="14"/>
    </row>
    <row r="55" spans="1:15" s="6" customFormat="1" ht="15.6">
      <c r="A55" s="7" t="s">
        <v>126</v>
      </c>
      <c r="B55" s="6" t="s">
        <v>16</v>
      </c>
      <c r="C55" s="8">
        <v>1</v>
      </c>
      <c r="D55" s="6" t="s">
        <v>17</v>
      </c>
      <c r="E55" s="6" t="s">
        <v>121</v>
      </c>
      <c r="F55" s="10">
        <v>2</v>
      </c>
      <c r="I55" s="12" t="s">
        <v>243</v>
      </c>
      <c r="J55" s="14" t="s">
        <v>16</v>
      </c>
      <c r="K55" s="14">
        <v>128</v>
      </c>
      <c r="L55" s="14" t="s">
        <v>14</v>
      </c>
      <c r="M55" s="14" t="s">
        <v>121</v>
      </c>
      <c r="N55" s="10" t="s">
        <v>181</v>
      </c>
      <c r="O55" s="14"/>
    </row>
    <row r="56" spans="1:15" s="6" customFormat="1" ht="15.6">
      <c r="A56" s="7" t="s">
        <v>127</v>
      </c>
      <c r="B56" s="6" t="s">
        <v>13</v>
      </c>
      <c r="C56" s="8">
        <v>8</v>
      </c>
      <c r="D56" s="6" t="s">
        <v>14</v>
      </c>
      <c r="E56" s="6" t="s">
        <v>121</v>
      </c>
      <c r="F56" s="10">
        <v>6</v>
      </c>
      <c r="I56" s="12" t="s">
        <v>193</v>
      </c>
      <c r="J56" s="6" t="s">
        <v>16</v>
      </c>
      <c r="K56" s="13">
        <v>16</v>
      </c>
      <c r="L56" s="6" t="s">
        <v>6</v>
      </c>
      <c r="M56" s="14" t="s">
        <v>121</v>
      </c>
      <c r="N56" s="10">
        <v>2</v>
      </c>
      <c r="O56" s="14"/>
    </row>
    <row r="57" spans="1:15" s="6" customFormat="1" ht="15.6">
      <c r="A57" s="7" t="s">
        <v>20</v>
      </c>
      <c r="B57" s="6" t="s">
        <v>16</v>
      </c>
      <c r="C57" s="8">
        <v>128</v>
      </c>
      <c r="D57" s="6" t="s">
        <v>21</v>
      </c>
      <c r="E57" s="6" t="s">
        <v>121</v>
      </c>
      <c r="F57" s="10">
        <v>14</v>
      </c>
      <c r="I57" s="12" t="s">
        <v>230</v>
      </c>
      <c r="J57" s="6" t="s">
        <v>13</v>
      </c>
      <c r="K57" s="6">
        <v>8</v>
      </c>
      <c r="L57" s="6" t="s">
        <v>14</v>
      </c>
      <c r="M57" s="14" t="s">
        <v>121</v>
      </c>
      <c r="N57" s="10">
        <v>14</v>
      </c>
      <c r="O57" s="14"/>
    </row>
    <row r="58" spans="1:15" s="6" customFormat="1" ht="15.6">
      <c r="A58" s="7" t="s">
        <v>97</v>
      </c>
      <c r="B58" s="6" t="s">
        <v>16</v>
      </c>
      <c r="C58" s="8">
        <v>128</v>
      </c>
      <c r="D58" s="6" t="s">
        <v>14</v>
      </c>
      <c r="E58" s="6" t="s">
        <v>121</v>
      </c>
      <c r="F58" s="10">
        <v>27</v>
      </c>
      <c r="I58" s="12" t="s">
        <v>215</v>
      </c>
      <c r="J58" s="14" t="s">
        <v>13</v>
      </c>
      <c r="K58" s="14">
        <v>8</v>
      </c>
      <c r="L58" s="14" t="s">
        <v>14</v>
      </c>
      <c r="M58" s="14" t="s">
        <v>121</v>
      </c>
      <c r="N58" s="10" t="s">
        <v>216</v>
      </c>
      <c r="O58" s="14"/>
    </row>
    <row r="59" spans="1:15" s="6" customFormat="1" ht="15.6">
      <c r="A59" s="7" t="s">
        <v>142</v>
      </c>
      <c r="B59" s="6" t="s">
        <v>13</v>
      </c>
      <c r="C59" s="8">
        <v>8</v>
      </c>
      <c r="D59" s="6" t="s">
        <v>14</v>
      </c>
      <c r="E59" s="6" t="s">
        <v>147</v>
      </c>
      <c r="F59" s="10" t="s">
        <v>156</v>
      </c>
      <c r="I59" s="12" t="s">
        <v>231</v>
      </c>
      <c r="J59" s="6" t="s">
        <v>16</v>
      </c>
      <c r="K59" s="6">
        <v>128</v>
      </c>
      <c r="L59" s="6" t="s">
        <v>14</v>
      </c>
      <c r="M59" s="14" t="s">
        <v>121</v>
      </c>
      <c r="N59" s="10">
        <v>1</v>
      </c>
      <c r="O59" s="14"/>
    </row>
    <row r="60" spans="1:15" s="6" customFormat="1" ht="15.6">
      <c r="A60" s="7" t="s">
        <v>133</v>
      </c>
      <c r="B60" s="6" t="s">
        <v>16</v>
      </c>
      <c r="C60" s="8">
        <v>128</v>
      </c>
      <c r="D60" s="6" t="s">
        <v>14</v>
      </c>
      <c r="E60" s="6" t="s">
        <v>147</v>
      </c>
      <c r="F60" s="10" t="s">
        <v>152</v>
      </c>
      <c r="I60" s="12" t="s">
        <v>232</v>
      </c>
      <c r="J60" s="14" t="s">
        <v>13</v>
      </c>
      <c r="K60" s="14">
        <v>8</v>
      </c>
      <c r="L60" s="14" t="s">
        <v>14</v>
      </c>
      <c r="M60" s="14" t="s">
        <v>121</v>
      </c>
      <c r="N60" s="10">
        <v>1</v>
      </c>
      <c r="O60" s="14"/>
    </row>
    <row r="61" spans="1:15" s="6" customFormat="1" ht="15.6">
      <c r="A61" s="7" t="s">
        <v>22</v>
      </c>
      <c r="B61" s="6" t="s">
        <v>16</v>
      </c>
      <c r="C61" s="8">
        <v>1</v>
      </c>
      <c r="D61" s="6" t="s">
        <v>17</v>
      </c>
      <c r="E61" s="6" t="s">
        <v>147</v>
      </c>
      <c r="F61" s="10" t="s">
        <v>153</v>
      </c>
      <c r="I61" s="12" t="s">
        <v>148</v>
      </c>
      <c r="J61" s="6" t="s">
        <v>16</v>
      </c>
      <c r="K61" s="13">
        <v>128</v>
      </c>
      <c r="L61" s="6" t="s">
        <v>14</v>
      </c>
      <c r="M61" s="14" t="s">
        <v>121</v>
      </c>
      <c r="N61" s="10">
        <v>9</v>
      </c>
      <c r="O61" s="14"/>
    </row>
    <row r="62" spans="1:15" s="6" customFormat="1" ht="15.6">
      <c r="A62" s="7" t="s">
        <v>128</v>
      </c>
      <c r="B62" s="6" t="s">
        <v>16</v>
      </c>
      <c r="C62" s="8">
        <v>128</v>
      </c>
      <c r="D62" s="6" t="s">
        <v>14</v>
      </c>
      <c r="E62" s="6" t="s">
        <v>121</v>
      </c>
      <c r="F62" s="10">
        <v>4</v>
      </c>
      <c r="I62" s="12" t="s">
        <v>233</v>
      </c>
      <c r="J62" s="14" t="s">
        <v>16</v>
      </c>
      <c r="K62" s="13">
        <v>16</v>
      </c>
      <c r="L62" s="14" t="s">
        <v>6</v>
      </c>
      <c r="M62" s="14" t="s">
        <v>121</v>
      </c>
      <c r="N62" s="10">
        <v>2</v>
      </c>
      <c r="O62" s="14"/>
    </row>
    <row r="63" spans="1:15" s="6" customFormat="1" ht="15.6">
      <c r="A63" s="7" t="s">
        <v>134</v>
      </c>
      <c r="B63" s="6" t="s">
        <v>16</v>
      </c>
      <c r="C63" s="8">
        <v>128</v>
      </c>
      <c r="D63" s="6" t="s">
        <v>14</v>
      </c>
      <c r="E63" s="6" t="s">
        <v>147</v>
      </c>
      <c r="F63" s="10" t="s">
        <v>154</v>
      </c>
      <c r="I63" s="12" t="s">
        <v>241</v>
      </c>
      <c r="J63" s="6" t="s">
        <v>16</v>
      </c>
      <c r="K63" s="6">
        <v>128</v>
      </c>
      <c r="L63" s="6" t="s">
        <v>14</v>
      </c>
      <c r="M63" s="14" t="s">
        <v>121</v>
      </c>
      <c r="N63" s="10" t="s">
        <v>245</v>
      </c>
      <c r="O63" s="14"/>
    </row>
    <row r="64" spans="1:15" s="6" customFormat="1" ht="15.6">
      <c r="A64" s="7" t="s">
        <v>180</v>
      </c>
      <c r="B64" s="6" t="s">
        <v>13</v>
      </c>
      <c r="C64" s="8">
        <v>8</v>
      </c>
      <c r="D64" s="6" t="s">
        <v>14</v>
      </c>
      <c r="E64" s="6" t="s">
        <v>147</v>
      </c>
      <c r="F64" s="10" t="s">
        <v>182</v>
      </c>
      <c r="I64" s="12" t="s">
        <v>234</v>
      </c>
      <c r="J64" s="14" t="s">
        <v>16</v>
      </c>
      <c r="K64" s="14">
        <v>128</v>
      </c>
      <c r="L64" s="14" t="s">
        <v>14</v>
      </c>
      <c r="M64" s="14" t="s">
        <v>121</v>
      </c>
      <c r="N64" s="10" t="s">
        <v>219</v>
      </c>
      <c r="O64" s="14"/>
    </row>
    <row r="65" spans="1:15" s="6" customFormat="1" ht="15.6">
      <c r="A65" s="7" t="s">
        <v>179</v>
      </c>
      <c r="B65" s="6" t="s">
        <v>13</v>
      </c>
      <c r="C65" s="8">
        <v>8</v>
      </c>
      <c r="D65" s="6" t="s">
        <v>14</v>
      </c>
      <c r="E65" s="6" t="s">
        <v>121</v>
      </c>
      <c r="F65" s="10" t="s">
        <v>181</v>
      </c>
      <c r="I65" s="12" t="s">
        <v>235</v>
      </c>
      <c r="J65" s="14" t="s">
        <v>16</v>
      </c>
      <c r="K65" s="14">
        <v>128</v>
      </c>
      <c r="L65" s="14" t="s">
        <v>14</v>
      </c>
      <c r="M65" s="14" t="s">
        <v>121</v>
      </c>
      <c r="N65" s="10">
        <v>14</v>
      </c>
      <c r="O65" s="14"/>
    </row>
    <row r="66" spans="1:15" s="6" customFormat="1" ht="15.6">
      <c r="A66" s="7" t="s">
        <v>143</v>
      </c>
      <c r="B66" s="6" t="s">
        <v>11</v>
      </c>
      <c r="C66" s="8">
        <v>4</v>
      </c>
      <c r="D66" s="6" t="s">
        <v>14</v>
      </c>
      <c r="E66" s="6" t="s">
        <v>147</v>
      </c>
      <c r="F66" s="10" t="s">
        <v>157</v>
      </c>
      <c r="I66" s="12" t="s">
        <v>236</v>
      </c>
      <c r="J66" s="14" t="s">
        <v>16</v>
      </c>
      <c r="K66" s="14">
        <v>128</v>
      </c>
      <c r="L66" s="14" t="s">
        <v>14</v>
      </c>
      <c r="M66" s="14" t="s">
        <v>121</v>
      </c>
      <c r="N66" s="10">
        <v>1</v>
      </c>
      <c r="O66" s="14"/>
    </row>
    <row r="67" spans="1:15" s="6" customFormat="1" ht="15.6">
      <c r="A67" s="7" t="s">
        <v>148</v>
      </c>
      <c r="B67" s="6" t="s">
        <v>16</v>
      </c>
      <c r="C67" s="8">
        <v>128</v>
      </c>
      <c r="D67" s="6" t="s">
        <v>14</v>
      </c>
      <c r="E67" s="6" t="s">
        <v>121</v>
      </c>
      <c r="F67" s="10">
        <v>9</v>
      </c>
      <c r="I67" s="12" t="s">
        <v>217</v>
      </c>
      <c r="J67" s="6" t="s">
        <v>13</v>
      </c>
      <c r="K67" s="13">
        <v>8</v>
      </c>
      <c r="L67" s="6" t="s">
        <v>14</v>
      </c>
      <c r="M67" s="14" t="s">
        <v>121</v>
      </c>
      <c r="N67" s="10" t="s">
        <v>149</v>
      </c>
      <c r="O67" s="14"/>
    </row>
    <row r="68" spans="1:15" s="6" customFormat="1" ht="15.6">
      <c r="A68" s="7" t="s">
        <v>24</v>
      </c>
      <c r="B68" s="6" t="s">
        <v>13</v>
      </c>
      <c r="C68" s="8">
        <v>8</v>
      </c>
      <c r="D68" s="6" t="s">
        <v>14</v>
      </c>
      <c r="E68" s="6" t="s">
        <v>147</v>
      </c>
      <c r="F68" s="10" t="s">
        <v>158</v>
      </c>
      <c r="I68" s="12" t="s">
        <v>237</v>
      </c>
      <c r="J68" s="14" t="s">
        <v>16</v>
      </c>
      <c r="K68" s="14">
        <v>128</v>
      </c>
      <c r="L68" s="14" t="s">
        <v>14</v>
      </c>
      <c r="M68" s="14" t="s">
        <v>121</v>
      </c>
      <c r="N68" s="10">
        <v>2</v>
      </c>
      <c r="O68" s="14"/>
    </row>
    <row r="69" spans="1:15" s="6" customFormat="1" ht="15.6">
      <c r="A69" s="7" t="s">
        <v>113</v>
      </c>
      <c r="B69" s="6" t="s">
        <v>16</v>
      </c>
      <c r="C69" s="8">
        <v>128</v>
      </c>
      <c r="D69" s="6" t="s">
        <v>14</v>
      </c>
      <c r="E69" s="6" t="s">
        <v>147</v>
      </c>
      <c r="F69" s="10" t="s">
        <v>155</v>
      </c>
      <c r="I69" s="12" t="s">
        <v>238</v>
      </c>
      <c r="J69" s="14" t="s">
        <v>16</v>
      </c>
      <c r="K69" s="14">
        <v>128</v>
      </c>
      <c r="L69" s="14" t="s">
        <v>14</v>
      </c>
      <c r="M69" s="14" t="s">
        <v>121</v>
      </c>
      <c r="N69" s="10">
        <v>2</v>
      </c>
      <c r="O69" s="14"/>
    </row>
    <row r="70" spans="1:15" ht="15.6">
      <c r="A70" s="7" t="s">
        <v>129</v>
      </c>
      <c r="B70" s="6" t="s">
        <v>16</v>
      </c>
      <c r="C70" s="8">
        <v>1</v>
      </c>
      <c r="D70" s="6" t="s">
        <v>17</v>
      </c>
      <c r="E70" s="6" t="s">
        <v>121</v>
      </c>
      <c r="F70" s="10">
        <v>27</v>
      </c>
      <c r="I70" s="12" t="s">
        <v>80</v>
      </c>
      <c r="J70" s="14" t="s">
        <v>13</v>
      </c>
      <c r="K70" s="13">
        <v>8</v>
      </c>
      <c r="L70" s="14" t="s">
        <v>14</v>
      </c>
      <c r="M70" s="14" t="s">
        <v>121</v>
      </c>
      <c r="N70" s="10">
        <v>14</v>
      </c>
    </row>
    <row r="71" spans="1:15" ht="15.6">
      <c r="A71" s="2" t="s">
        <v>26</v>
      </c>
      <c r="B71" s="6" t="s">
        <v>16</v>
      </c>
      <c r="C71" s="8">
        <v>128</v>
      </c>
      <c r="D71" s="6" t="s">
        <v>14</v>
      </c>
      <c r="E71" s="6" t="s">
        <v>121</v>
      </c>
      <c r="F71" s="10">
        <v>10</v>
      </c>
      <c r="I71" s="12" t="s">
        <v>131</v>
      </c>
      <c r="J71" s="14" t="s">
        <v>16</v>
      </c>
      <c r="K71" s="14">
        <v>128</v>
      </c>
      <c r="L71" s="14" t="s">
        <v>14</v>
      </c>
      <c r="M71" s="14" t="s">
        <v>121</v>
      </c>
      <c r="N71" s="10">
        <v>14</v>
      </c>
    </row>
    <row r="72" spans="1:15" ht="15.6">
      <c r="A72" s="2" t="s">
        <v>130</v>
      </c>
      <c r="B72" s="6" t="s">
        <v>16</v>
      </c>
      <c r="C72" s="8">
        <v>16</v>
      </c>
      <c r="D72" s="6" t="s">
        <v>6</v>
      </c>
      <c r="E72" t="s">
        <v>121</v>
      </c>
      <c r="F72" s="10">
        <v>2</v>
      </c>
      <c r="I72" s="12" t="s">
        <v>239</v>
      </c>
      <c r="J72" t="s">
        <v>16</v>
      </c>
      <c r="K72">
        <v>128</v>
      </c>
      <c r="L72" t="s">
        <v>14</v>
      </c>
      <c r="M72" s="14" t="s">
        <v>121</v>
      </c>
      <c r="N72" s="10">
        <v>1</v>
      </c>
    </row>
    <row r="73" spans="1:15" ht="15.6">
      <c r="A73" s="2" t="s">
        <v>135</v>
      </c>
      <c r="B73" s="6" t="s">
        <v>16</v>
      </c>
      <c r="C73" s="8">
        <v>128</v>
      </c>
      <c r="D73" s="6" t="s">
        <v>14</v>
      </c>
      <c r="E73" t="s">
        <v>147</v>
      </c>
      <c r="F73" s="10" t="s">
        <v>153</v>
      </c>
      <c r="I73" s="12" t="s">
        <v>144</v>
      </c>
      <c r="J73" s="14" t="s">
        <v>13</v>
      </c>
      <c r="K73" s="14">
        <v>8</v>
      </c>
      <c r="L73" s="14" t="s">
        <v>14</v>
      </c>
      <c r="M73" s="14" t="s">
        <v>121</v>
      </c>
      <c r="N73" s="10" t="s">
        <v>160</v>
      </c>
    </row>
    <row r="74" spans="1:15" ht="15.6">
      <c r="A74" s="2" t="s">
        <v>136</v>
      </c>
      <c r="B74" s="6" t="s">
        <v>16</v>
      </c>
      <c r="C74" s="8">
        <v>128</v>
      </c>
      <c r="D74" s="6" t="s">
        <v>14</v>
      </c>
      <c r="E74" t="s">
        <v>147</v>
      </c>
      <c r="F74" s="10" t="s">
        <v>159</v>
      </c>
      <c r="I74" s="12" t="s">
        <v>221</v>
      </c>
      <c r="J74" t="s">
        <v>16</v>
      </c>
      <c r="K74" s="13">
        <v>16</v>
      </c>
      <c r="L74" t="s">
        <v>6</v>
      </c>
      <c r="M74" s="14" t="s">
        <v>121</v>
      </c>
      <c r="N74" s="10" t="s">
        <v>159</v>
      </c>
    </row>
    <row r="75" spans="1:15" ht="15.6">
      <c r="A75" s="2" t="s">
        <v>131</v>
      </c>
      <c r="B75" s="6" t="s">
        <v>16</v>
      </c>
      <c r="C75" s="8">
        <v>128</v>
      </c>
      <c r="D75" s="6" t="s">
        <v>14</v>
      </c>
      <c r="E75" t="s">
        <v>121</v>
      </c>
      <c r="F75" s="10">
        <v>14</v>
      </c>
      <c r="I75" s="12" t="s">
        <v>240</v>
      </c>
      <c r="J75" s="14" t="s">
        <v>13</v>
      </c>
      <c r="K75" s="13">
        <v>8</v>
      </c>
      <c r="L75" s="14" t="s">
        <v>14</v>
      </c>
      <c r="M75" s="14" t="s">
        <v>121</v>
      </c>
      <c r="N75" s="10">
        <v>14</v>
      </c>
    </row>
    <row r="76" spans="1:15" ht="15.6">
      <c r="A76" s="2" t="s">
        <v>137</v>
      </c>
      <c r="B76" s="6" t="s">
        <v>16</v>
      </c>
      <c r="C76" s="8">
        <v>128</v>
      </c>
      <c r="D76" s="6" t="s">
        <v>14</v>
      </c>
      <c r="E76" t="s">
        <v>147</v>
      </c>
      <c r="F76" s="10" t="s">
        <v>153</v>
      </c>
      <c r="I76" s="12" t="s">
        <v>225</v>
      </c>
      <c r="J76" s="14" t="s">
        <v>16</v>
      </c>
      <c r="K76" s="14">
        <v>128</v>
      </c>
      <c r="L76" s="14" t="s">
        <v>14</v>
      </c>
      <c r="M76" s="14" t="s">
        <v>121</v>
      </c>
      <c r="N76" s="10" t="s">
        <v>149</v>
      </c>
    </row>
    <row r="77" spans="1:15" ht="15.6">
      <c r="A77" s="2" t="s">
        <v>144</v>
      </c>
      <c r="B77" s="6" t="s">
        <v>13</v>
      </c>
      <c r="C77" s="8">
        <v>8</v>
      </c>
      <c r="D77" s="6" t="s">
        <v>14</v>
      </c>
      <c r="E77" t="s">
        <v>147</v>
      </c>
      <c r="F77" s="10" t="s">
        <v>160</v>
      </c>
      <c r="I77" s="12" t="s">
        <v>244</v>
      </c>
      <c r="J77" s="14" t="s">
        <v>16</v>
      </c>
      <c r="K77" s="14">
        <v>128</v>
      </c>
      <c r="L77" s="14" t="s">
        <v>14</v>
      </c>
      <c r="M77" s="14" t="s">
        <v>121</v>
      </c>
      <c r="N77" s="10" t="s">
        <v>181</v>
      </c>
    </row>
    <row r="78" spans="1:15" ht="15.6">
      <c r="A78" s="2" t="s">
        <v>138</v>
      </c>
      <c r="B78" s="6" t="s">
        <v>16</v>
      </c>
      <c r="C78" s="8">
        <v>128</v>
      </c>
      <c r="D78" s="6" t="s">
        <v>14</v>
      </c>
      <c r="E78" s="6" t="s">
        <v>147</v>
      </c>
      <c r="F78" s="10" t="s">
        <v>161</v>
      </c>
    </row>
    <row r="79" spans="1:15" ht="15.6">
      <c r="A79" s="2" t="s">
        <v>139</v>
      </c>
      <c r="B79" s="6" t="s">
        <v>16</v>
      </c>
      <c r="C79" s="8">
        <v>1</v>
      </c>
      <c r="D79" s="6" t="s">
        <v>17</v>
      </c>
      <c r="E79" s="6" t="s">
        <v>147</v>
      </c>
      <c r="F79" s="10" t="s">
        <v>162</v>
      </c>
    </row>
    <row r="80" spans="1:15" ht="15.6">
      <c r="A80" s="2" t="s">
        <v>140</v>
      </c>
      <c r="B80" s="6" t="s">
        <v>16</v>
      </c>
      <c r="C80" s="8">
        <v>128</v>
      </c>
      <c r="D80" s="6" t="s">
        <v>14</v>
      </c>
      <c r="E80" t="s">
        <v>147</v>
      </c>
      <c r="F80" s="10" t="s">
        <v>159</v>
      </c>
    </row>
    <row r="81" spans="1:20" ht="15.6">
      <c r="A81" s="2" t="s">
        <v>132</v>
      </c>
      <c r="B81" s="6" t="s">
        <v>16</v>
      </c>
      <c r="C81" s="8">
        <v>128</v>
      </c>
      <c r="D81" s="6" t="s">
        <v>14</v>
      </c>
      <c r="E81" t="s">
        <v>121</v>
      </c>
      <c r="F81" s="10">
        <v>4</v>
      </c>
    </row>
    <row r="82" spans="1:20" s="6" customFormat="1" ht="15.6">
      <c r="A82" s="2" t="s">
        <v>141</v>
      </c>
      <c r="B82" s="6" t="s">
        <v>16</v>
      </c>
      <c r="C82" s="8">
        <v>128</v>
      </c>
      <c r="D82" s="6" t="s">
        <v>14</v>
      </c>
      <c r="E82" s="6" t="s">
        <v>147</v>
      </c>
      <c r="F82" s="10" t="s">
        <v>155</v>
      </c>
      <c r="M82"/>
      <c r="N82"/>
      <c r="O82" s="14"/>
    </row>
    <row r="83" spans="1:20" s="5" customFormat="1" ht="15.6">
      <c r="A83" s="7"/>
      <c r="B83" s="6"/>
      <c r="C83" s="8"/>
      <c r="D83" s="6"/>
      <c r="E83" s="6"/>
      <c r="F83" s="10"/>
      <c r="M83"/>
      <c r="N83"/>
      <c r="O83" s="14"/>
    </row>
    <row r="84" spans="1:20" s="5" customFormat="1" ht="21">
      <c r="A84" s="537" t="s">
        <v>82</v>
      </c>
      <c r="B84" s="537"/>
      <c r="C84" s="537"/>
      <c r="D84" s="537"/>
      <c r="F84" s="10"/>
      <c r="M84" s="6"/>
      <c r="N84" s="6"/>
      <c r="O84" s="14"/>
    </row>
    <row r="85" spans="1:20">
      <c r="A85" s="5" t="s">
        <v>3</v>
      </c>
      <c r="B85" s="5"/>
      <c r="C85" s="5">
        <v>1</v>
      </c>
      <c r="D85" s="5" t="s">
        <v>3</v>
      </c>
      <c r="E85" s="5"/>
      <c r="M85" s="5"/>
      <c r="N85" s="5"/>
    </row>
    <row r="86" spans="1:20" s="5" customFormat="1" ht="15.6">
      <c r="A86" s="2" t="s">
        <v>34</v>
      </c>
      <c r="B86" t="s">
        <v>19</v>
      </c>
      <c r="C86" s="3">
        <v>1</v>
      </c>
      <c r="D86" t="s">
        <v>6</v>
      </c>
      <c r="E86"/>
      <c r="F86" s="10"/>
      <c r="O86" s="14"/>
    </row>
    <row r="87" spans="1:20" ht="15.6">
      <c r="A87" s="7" t="s">
        <v>83</v>
      </c>
      <c r="B87" s="11" t="s">
        <v>13</v>
      </c>
      <c r="C87" s="13">
        <v>8</v>
      </c>
      <c r="D87" s="6" t="s">
        <v>14</v>
      </c>
      <c r="E87" s="5"/>
    </row>
    <row r="88" spans="1:20" ht="15.6">
      <c r="A88" s="2" t="s">
        <v>84</v>
      </c>
      <c r="B88" t="s">
        <v>13</v>
      </c>
      <c r="C88" s="3">
        <v>8</v>
      </c>
      <c r="D88" t="s">
        <v>14</v>
      </c>
      <c r="M88" s="5"/>
      <c r="N88" s="5"/>
    </row>
    <row r="89" spans="1:20" ht="15.6">
      <c r="A89" s="2" t="s">
        <v>86</v>
      </c>
      <c r="B89" t="s">
        <v>16</v>
      </c>
      <c r="C89" s="3">
        <v>1</v>
      </c>
      <c r="D89" t="s">
        <v>14</v>
      </c>
    </row>
    <row r="90" spans="1:20" ht="15.6">
      <c r="A90" s="2" t="s">
        <v>87</v>
      </c>
      <c r="B90" t="s">
        <v>16</v>
      </c>
      <c r="C90" s="3">
        <v>128</v>
      </c>
      <c r="D90" t="s">
        <v>14</v>
      </c>
    </row>
    <row r="91" spans="1:20" s="6" customFormat="1" ht="15.6">
      <c r="A91" s="2" t="s">
        <v>85</v>
      </c>
      <c r="B91" t="s">
        <v>11</v>
      </c>
      <c r="C91" s="3">
        <v>4</v>
      </c>
      <c r="D91" t="s">
        <v>14</v>
      </c>
      <c r="E91"/>
      <c r="F91" s="10"/>
      <c r="M91"/>
      <c r="N91"/>
      <c r="O91" s="14"/>
    </row>
    <row r="92" spans="1:20" ht="15.6">
      <c r="A92" s="7"/>
      <c r="B92" s="6"/>
      <c r="C92" s="8"/>
      <c r="D92" s="6"/>
      <c r="E92" s="6"/>
    </row>
    <row r="93" spans="1:20" s="6" customFormat="1">
      <c r="A93"/>
      <c r="B93"/>
      <c r="C93"/>
      <c r="D93"/>
      <c r="E93"/>
      <c r="F93" s="10"/>
      <c r="O93" s="14"/>
    </row>
    <row r="94" spans="1:20" ht="21">
      <c r="A94" s="537" t="s">
        <v>306</v>
      </c>
      <c r="B94" s="537"/>
      <c r="C94" s="537"/>
      <c r="D94" s="537"/>
      <c r="E94" s="6"/>
      <c r="I94" s="537" t="s">
        <v>305</v>
      </c>
      <c r="J94" s="537"/>
      <c r="K94" s="537"/>
      <c r="L94" s="537"/>
      <c r="Q94" s="537" t="s">
        <v>304</v>
      </c>
      <c r="R94" s="537"/>
      <c r="S94" s="537"/>
      <c r="T94" s="537"/>
    </row>
    <row r="95" spans="1:20" ht="15.6">
      <c r="A95" s="2" t="s">
        <v>3</v>
      </c>
      <c r="C95" s="3">
        <v>1</v>
      </c>
      <c r="D95" t="s">
        <v>3</v>
      </c>
      <c r="I95" s="12" t="s">
        <v>3</v>
      </c>
      <c r="J95" s="14"/>
      <c r="K95" s="13">
        <v>1</v>
      </c>
      <c r="L95" s="14" t="s">
        <v>3</v>
      </c>
      <c r="M95" s="6"/>
      <c r="N95" s="6"/>
      <c r="Q95" s="12" t="s">
        <v>3</v>
      </c>
      <c r="R95" s="14"/>
      <c r="S95" s="13">
        <v>1</v>
      </c>
      <c r="T95" s="14" t="s">
        <v>3</v>
      </c>
    </row>
    <row r="96" spans="1:20">
      <c r="A96" t="s">
        <v>317</v>
      </c>
      <c r="B96" t="s">
        <v>16</v>
      </c>
      <c r="C96" s="3">
        <v>128</v>
      </c>
      <c r="D96" t="s">
        <v>5</v>
      </c>
      <c r="E96" s="1"/>
      <c r="I96" s="14" t="s">
        <v>297</v>
      </c>
      <c r="J96" s="14" t="s">
        <v>16</v>
      </c>
      <c r="K96" s="13">
        <v>128</v>
      </c>
      <c r="L96" s="14" t="s">
        <v>5</v>
      </c>
      <c r="Q96" s="14" t="s">
        <v>297</v>
      </c>
      <c r="R96" s="14" t="s">
        <v>16</v>
      </c>
      <c r="S96" s="13">
        <v>128</v>
      </c>
      <c r="T96" s="14" t="s">
        <v>5</v>
      </c>
    </row>
    <row r="97" spans="1:20">
      <c r="A97" t="s">
        <v>309</v>
      </c>
      <c r="B97" t="s">
        <v>16</v>
      </c>
      <c r="C97" s="3">
        <v>128</v>
      </c>
      <c r="D97" t="s">
        <v>5</v>
      </c>
      <c r="E97" s="1"/>
      <c r="I97" s="14" t="s">
        <v>298</v>
      </c>
      <c r="J97" s="14" t="s">
        <v>16</v>
      </c>
      <c r="K97" s="13">
        <v>128</v>
      </c>
      <c r="L97" s="14" t="s">
        <v>5</v>
      </c>
      <c r="Q97" s="14" t="s">
        <v>298</v>
      </c>
      <c r="R97" s="14" t="s">
        <v>16</v>
      </c>
      <c r="S97" s="13">
        <v>128</v>
      </c>
      <c r="T97" s="14" t="s">
        <v>5</v>
      </c>
    </row>
    <row r="98" spans="1:20">
      <c r="A98" t="s">
        <v>312</v>
      </c>
      <c r="B98" t="s">
        <v>16</v>
      </c>
      <c r="C98" s="3">
        <v>128</v>
      </c>
      <c r="D98" t="s">
        <v>5</v>
      </c>
      <c r="E98" s="1"/>
      <c r="I98" s="14" t="s">
        <v>289</v>
      </c>
      <c r="J98" s="14" t="s">
        <v>16</v>
      </c>
      <c r="K98" s="13">
        <v>128</v>
      </c>
      <c r="L98" s="14" t="s">
        <v>5</v>
      </c>
      <c r="Q98" s="14" t="s">
        <v>289</v>
      </c>
      <c r="R98" s="14" t="s">
        <v>16</v>
      </c>
      <c r="S98" s="13">
        <v>128</v>
      </c>
      <c r="T98" s="14" t="s">
        <v>5</v>
      </c>
    </row>
    <row r="99" spans="1:20">
      <c r="A99" t="s">
        <v>310</v>
      </c>
      <c r="B99" t="s">
        <v>16</v>
      </c>
      <c r="C99" s="3">
        <v>128</v>
      </c>
      <c r="D99" t="s">
        <v>5</v>
      </c>
      <c r="E99" s="1"/>
      <c r="I99" s="14" t="s">
        <v>292</v>
      </c>
      <c r="J99" s="14" t="s">
        <v>16</v>
      </c>
      <c r="K99" s="13">
        <v>128</v>
      </c>
      <c r="L99" s="14" t="s">
        <v>5</v>
      </c>
      <c r="Q99" s="14" t="s">
        <v>292</v>
      </c>
      <c r="R99" s="14" t="s">
        <v>16</v>
      </c>
      <c r="S99" s="13">
        <v>128</v>
      </c>
      <c r="T99" s="14" t="s">
        <v>5</v>
      </c>
    </row>
    <row r="100" spans="1:20">
      <c r="A100" t="s">
        <v>293</v>
      </c>
      <c r="B100" t="s">
        <v>16</v>
      </c>
      <c r="C100" s="3">
        <v>128</v>
      </c>
      <c r="D100" t="s">
        <v>5</v>
      </c>
      <c r="E100" s="1"/>
      <c r="I100" s="14" t="s">
        <v>299</v>
      </c>
      <c r="J100" s="14" t="s">
        <v>16</v>
      </c>
      <c r="K100" s="13">
        <v>128</v>
      </c>
      <c r="L100" s="14" t="s">
        <v>5</v>
      </c>
      <c r="Q100" s="14" t="s">
        <v>299</v>
      </c>
      <c r="R100" s="14" t="s">
        <v>16</v>
      </c>
      <c r="S100" s="13">
        <v>128</v>
      </c>
      <c r="T100" s="14" t="s">
        <v>5</v>
      </c>
    </row>
    <row r="101" spans="1:20">
      <c r="A101" t="s">
        <v>313</v>
      </c>
      <c r="B101" t="s">
        <v>16</v>
      </c>
      <c r="C101" s="3">
        <v>128</v>
      </c>
      <c r="D101" t="s">
        <v>5</v>
      </c>
      <c r="E101" s="1"/>
      <c r="I101" s="14" t="s">
        <v>291</v>
      </c>
      <c r="J101" s="14" t="s">
        <v>16</v>
      </c>
      <c r="K101" s="13">
        <v>128</v>
      </c>
      <c r="L101" s="14" t="s">
        <v>5</v>
      </c>
      <c r="Q101" s="14" t="s">
        <v>291</v>
      </c>
      <c r="R101" s="14" t="s">
        <v>16</v>
      </c>
      <c r="S101" s="13">
        <v>128</v>
      </c>
      <c r="T101" s="14" t="s">
        <v>5</v>
      </c>
    </row>
    <row r="102" spans="1:20">
      <c r="A102" t="s">
        <v>308</v>
      </c>
      <c r="B102" t="s">
        <v>16</v>
      </c>
      <c r="C102" s="3">
        <v>128</v>
      </c>
      <c r="D102" t="s">
        <v>5</v>
      </c>
      <c r="E102" s="1"/>
      <c r="I102" s="14" t="s">
        <v>293</v>
      </c>
      <c r="J102" s="14" t="s">
        <v>16</v>
      </c>
      <c r="K102" s="13">
        <v>128</v>
      </c>
      <c r="L102" s="14" t="s">
        <v>5</v>
      </c>
      <c r="Q102" s="14" t="s">
        <v>293</v>
      </c>
      <c r="R102" s="14" t="s">
        <v>16</v>
      </c>
      <c r="S102" s="13">
        <v>128</v>
      </c>
      <c r="T102" s="14" t="s">
        <v>5</v>
      </c>
    </row>
    <row r="103" spans="1:20" s="14" customFormat="1">
      <c r="A103" s="14" t="s">
        <v>315</v>
      </c>
      <c r="B103" s="14" t="s">
        <v>16</v>
      </c>
      <c r="C103" s="13">
        <v>128</v>
      </c>
      <c r="D103" s="14" t="s">
        <v>5</v>
      </c>
      <c r="E103" s="1"/>
      <c r="F103" s="10"/>
      <c r="I103" s="14" t="s">
        <v>290</v>
      </c>
      <c r="J103" s="14" t="s">
        <v>16</v>
      </c>
      <c r="K103" s="13">
        <v>128</v>
      </c>
      <c r="L103" s="14" t="s">
        <v>5</v>
      </c>
      <c r="Q103" s="6" t="s">
        <v>290</v>
      </c>
      <c r="R103" s="14" t="s">
        <v>16</v>
      </c>
      <c r="S103" s="13">
        <v>128</v>
      </c>
      <c r="T103" s="14" t="s">
        <v>5</v>
      </c>
    </row>
    <row r="104" spans="1:20" s="14" customFormat="1">
      <c r="A104" s="14" t="s">
        <v>314</v>
      </c>
      <c r="B104" s="14" t="s">
        <v>16</v>
      </c>
      <c r="C104" s="13">
        <v>128</v>
      </c>
      <c r="D104" s="14" t="s">
        <v>5</v>
      </c>
      <c r="E104" s="1"/>
      <c r="F104" s="10"/>
      <c r="I104" s="14" t="s">
        <v>300</v>
      </c>
      <c r="J104" s="14" t="s">
        <v>16</v>
      </c>
      <c r="K104" s="13">
        <v>128</v>
      </c>
      <c r="L104" s="14" t="s">
        <v>5</v>
      </c>
      <c r="Q104" s="6" t="s">
        <v>300</v>
      </c>
      <c r="R104" s="14" t="s">
        <v>16</v>
      </c>
      <c r="S104" s="13">
        <v>128</v>
      </c>
      <c r="T104" s="14" t="s">
        <v>5</v>
      </c>
    </row>
    <row r="105" spans="1:20" s="14" customFormat="1">
      <c r="A105" s="14" t="s">
        <v>294</v>
      </c>
      <c r="B105" s="14" t="s">
        <v>16</v>
      </c>
      <c r="C105" s="13">
        <v>128</v>
      </c>
      <c r="D105" s="14" t="s">
        <v>5</v>
      </c>
      <c r="E105" s="1"/>
      <c r="F105" s="10"/>
      <c r="I105" s="14" t="s">
        <v>301</v>
      </c>
      <c r="J105" s="14" t="s">
        <v>16</v>
      </c>
      <c r="K105" s="13">
        <v>128</v>
      </c>
      <c r="L105" s="14" t="s">
        <v>5</v>
      </c>
      <c r="Q105" s="6" t="s">
        <v>301</v>
      </c>
      <c r="R105" s="14" t="s">
        <v>16</v>
      </c>
      <c r="S105" s="13">
        <v>128</v>
      </c>
      <c r="T105" s="14" t="s">
        <v>5</v>
      </c>
    </row>
    <row r="106" spans="1:20" s="14" customFormat="1">
      <c r="A106" s="14" t="s">
        <v>307</v>
      </c>
      <c r="B106" s="14" t="s">
        <v>16</v>
      </c>
      <c r="C106" s="13">
        <v>128</v>
      </c>
      <c r="D106" s="14" t="s">
        <v>5</v>
      </c>
      <c r="E106" s="1"/>
      <c r="F106" s="10"/>
      <c r="I106" s="14" t="s">
        <v>35</v>
      </c>
      <c r="J106" s="14" t="s">
        <v>16</v>
      </c>
      <c r="K106" s="13">
        <v>128</v>
      </c>
      <c r="L106" s="14" t="s">
        <v>5</v>
      </c>
      <c r="Q106" s="6" t="s">
        <v>35</v>
      </c>
      <c r="R106" s="14" t="s">
        <v>16</v>
      </c>
      <c r="S106" s="13">
        <v>128</v>
      </c>
      <c r="T106" s="14" t="s">
        <v>5</v>
      </c>
    </row>
    <row r="107" spans="1:20" s="14" customFormat="1">
      <c r="A107" s="14" t="s">
        <v>302</v>
      </c>
      <c r="B107" s="14" t="s">
        <v>16</v>
      </c>
      <c r="C107" s="13">
        <v>128</v>
      </c>
      <c r="D107" s="14" t="s">
        <v>5</v>
      </c>
      <c r="E107" s="1"/>
      <c r="F107" s="10"/>
      <c r="I107" s="14" t="s">
        <v>294</v>
      </c>
      <c r="J107" s="14" t="s">
        <v>16</v>
      </c>
      <c r="K107" s="13">
        <v>128</v>
      </c>
      <c r="L107" s="14" t="s">
        <v>5</v>
      </c>
      <c r="Q107" s="6" t="s">
        <v>294</v>
      </c>
      <c r="R107" s="14" t="s">
        <v>16</v>
      </c>
      <c r="S107" s="13">
        <v>128</v>
      </c>
      <c r="T107" s="14" t="s">
        <v>5</v>
      </c>
    </row>
    <row r="108" spans="1:20" s="14" customFormat="1">
      <c r="A108" s="14" t="s">
        <v>316</v>
      </c>
      <c r="B108" s="14" t="s">
        <v>16</v>
      </c>
      <c r="C108" s="13">
        <v>128</v>
      </c>
      <c r="D108" s="14" t="s">
        <v>5</v>
      </c>
      <c r="E108" s="1"/>
      <c r="F108" s="10"/>
      <c r="I108" s="14" t="s">
        <v>295</v>
      </c>
      <c r="J108" s="14" t="s">
        <v>16</v>
      </c>
      <c r="K108" s="13">
        <v>128</v>
      </c>
      <c r="L108" s="14" t="s">
        <v>5</v>
      </c>
      <c r="Q108" s="6" t="s">
        <v>295</v>
      </c>
      <c r="R108" s="14" t="s">
        <v>16</v>
      </c>
      <c r="S108" s="13">
        <v>128</v>
      </c>
      <c r="T108" s="14" t="s">
        <v>5</v>
      </c>
    </row>
    <row r="109" spans="1:20" s="14" customFormat="1">
      <c r="A109" s="14" t="s">
        <v>296</v>
      </c>
      <c r="B109" s="14" t="s">
        <v>16</v>
      </c>
      <c r="C109" s="13">
        <v>128</v>
      </c>
      <c r="D109" s="14" t="s">
        <v>5</v>
      </c>
      <c r="E109" s="1"/>
      <c r="F109" s="10"/>
      <c r="I109" s="14" t="s">
        <v>302</v>
      </c>
      <c r="J109" s="14" t="s">
        <v>16</v>
      </c>
      <c r="K109" s="13">
        <v>128</v>
      </c>
      <c r="L109" s="14" t="s">
        <v>5</v>
      </c>
      <c r="Q109" s="6" t="s">
        <v>302</v>
      </c>
      <c r="R109" s="14" t="s">
        <v>16</v>
      </c>
      <c r="S109" s="13">
        <v>128</v>
      </c>
      <c r="T109" s="14" t="s">
        <v>5</v>
      </c>
    </row>
    <row r="110" spans="1:20" s="14" customFormat="1">
      <c r="A110" s="14" t="s">
        <v>311</v>
      </c>
      <c r="B110" s="14" t="s">
        <v>16</v>
      </c>
      <c r="C110" s="13">
        <v>128</v>
      </c>
      <c r="D110" s="14" t="s">
        <v>5</v>
      </c>
      <c r="E110" s="1"/>
      <c r="F110" s="10"/>
      <c r="I110" s="14" t="s">
        <v>36</v>
      </c>
      <c r="J110" s="14" t="s">
        <v>16</v>
      </c>
      <c r="K110" s="13">
        <v>128</v>
      </c>
      <c r="L110" s="14" t="s">
        <v>5</v>
      </c>
      <c r="Q110" s="6" t="s">
        <v>36</v>
      </c>
      <c r="R110" s="14" t="s">
        <v>16</v>
      </c>
      <c r="S110" s="13">
        <v>128</v>
      </c>
      <c r="T110" s="14" t="s">
        <v>5</v>
      </c>
    </row>
    <row r="111" spans="1:20">
      <c r="I111" s="14" t="s">
        <v>296</v>
      </c>
      <c r="J111" s="14" t="s">
        <v>16</v>
      </c>
      <c r="K111" s="13">
        <v>128</v>
      </c>
      <c r="L111" s="14" t="s">
        <v>5</v>
      </c>
      <c r="Q111" t="s">
        <v>296</v>
      </c>
      <c r="R111" s="14" t="s">
        <v>16</v>
      </c>
      <c r="S111" s="13">
        <v>128</v>
      </c>
      <c r="T111" s="14" t="s">
        <v>5</v>
      </c>
    </row>
    <row r="112" spans="1:20">
      <c r="I112" s="14" t="s">
        <v>303</v>
      </c>
      <c r="J112" s="14" t="s">
        <v>16</v>
      </c>
      <c r="K112" s="13">
        <v>128</v>
      </c>
      <c r="L112" s="14" t="s">
        <v>5</v>
      </c>
      <c r="Q112" s="6" t="s">
        <v>303</v>
      </c>
      <c r="R112" s="14" t="s">
        <v>16</v>
      </c>
      <c r="S112" s="13">
        <v>128</v>
      </c>
      <c r="T112" s="14" t="s">
        <v>5</v>
      </c>
    </row>
    <row r="113" spans="1:20">
      <c r="E113" s="1"/>
    </row>
    <row r="114" spans="1:20">
      <c r="E114" s="1"/>
    </row>
    <row r="115" spans="1:20">
      <c r="E115" s="1"/>
    </row>
    <row r="116" spans="1:20">
      <c r="E116" s="1"/>
    </row>
    <row r="117" spans="1:20" ht="21">
      <c r="A117" s="537" t="s">
        <v>88</v>
      </c>
      <c r="B117" s="537"/>
      <c r="C117" s="537"/>
      <c r="D117" s="537"/>
      <c r="E117" s="1"/>
      <c r="I117" s="537" t="s">
        <v>375</v>
      </c>
      <c r="J117" s="537"/>
      <c r="K117" s="537"/>
      <c r="L117" s="537"/>
      <c r="Q117" s="537" t="s">
        <v>88</v>
      </c>
      <c r="R117" s="537"/>
      <c r="S117" s="537"/>
      <c r="T117" s="537"/>
    </row>
    <row r="118" spans="1:20" ht="15.6">
      <c r="A118" s="7" t="s">
        <v>3</v>
      </c>
      <c r="B118" s="6"/>
      <c r="C118" s="8">
        <v>1</v>
      </c>
      <c r="D118" s="6" t="s">
        <v>3</v>
      </c>
      <c r="E118" s="1"/>
      <c r="I118" s="12" t="s">
        <v>3</v>
      </c>
      <c r="J118" s="14"/>
      <c r="K118" s="13">
        <v>1</v>
      </c>
      <c r="L118" s="14" t="s">
        <v>3</v>
      </c>
      <c r="Q118" s="12" t="s">
        <v>3</v>
      </c>
      <c r="R118" s="14"/>
      <c r="S118" s="13">
        <v>1</v>
      </c>
      <c r="T118" s="14" t="s">
        <v>3</v>
      </c>
    </row>
    <row r="119" spans="1:20">
      <c r="A119" t="s">
        <v>89</v>
      </c>
      <c r="B119" s="6" t="s">
        <v>13</v>
      </c>
      <c r="C119" s="8">
        <v>8</v>
      </c>
      <c r="D119" s="6" t="s">
        <v>14</v>
      </c>
      <c r="E119" s="1"/>
      <c r="I119" s="14" t="s">
        <v>89</v>
      </c>
      <c r="J119" s="14" t="s">
        <v>13</v>
      </c>
      <c r="K119" s="13">
        <v>8</v>
      </c>
      <c r="L119" s="14" t="s">
        <v>14</v>
      </c>
      <c r="Q119" s="14" t="s">
        <v>89</v>
      </c>
      <c r="R119" s="14" t="s">
        <v>13</v>
      </c>
      <c r="S119" s="13">
        <v>8</v>
      </c>
      <c r="T119" s="14" t="s">
        <v>14</v>
      </c>
    </row>
    <row r="120" spans="1:20">
      <c r="A120" t="s">
        <v>90</v>
      </c>
      <c r="B120" s="6" t="s">
        <v>16</v>
      </c>
      <c r="C120" s="8">
        <v>1</v>
      </c>
      <c r="D120" s="6" t="s">
        <v>14</v>
      </c>
      <c r="I120" s="14" t="s">
        <v>90</v>
      </c>
      <c r="J120" s="14" t="s">
        <v>16</v>
      </c>
      <c r="K120" s="13">
        <v>1</v>
      </c>
      <c r="L120" s="14" t="s">
        <v>14</v>
      </c>
      <c r="Q120" s="14" t="s">
        <v>90</v>
      </c>
      <c r="R120" s="14" t="s">
        <v>16</v>
      </c>
      <c r="S120" s="13">
        <v>1</v>
      </c>
      <c r="T120" s="14" t="s">
        <v>14</v>
      </c>
    </row>
    <row r="121" spans="1:20">
      <c r="A121" t="s">
        <v>91</v>
      </c>
      <c r="B121" s="6" t="s">
        <v>19</v>
      </c>
      <c r="C121" s="8">
        <v>1</v>
      </c>
      <c r="D121" s="6" t="s">
        <v>6</v>
      </c>
      <c r="I121" s="14" t="s">
        <v>91</v>
      </c>
      <c r="J121" s="14" t="s">
        <v>19</v>
      </c>
      <c r="K121" s="13">
        <v>1</v>
      </c>
      <c r="L121" s="14" t="s">
        <v>6</v>
      </c>
      <c r="Q121" s="14" t="s">
        <v>91</v>
      </c>
      <c r="R121" s="14" t="s">
        <v>19</v>
      </c>
      <c r="S121" s="13">
        <v>1</v>
      </c>
      <c r="T121" s="14" t="s">
        <v>6</v>
      </c>
    </row>
    <row r="122" spans="1:20">
      <c r="A122" t="s">
        <v>92</v>
      </c>
      <c r="B122" s="6" t="s">
        <v>11</v>
      </c>
      <c r="C122" s="8">
        <v>4</v>
      </c>
      <c r="D122" s="6" t="s">
        <v>14</v>
      </c>
      <c r="I122" s="14" t="s">
        <v>92</v>
      </c>
      <c r="J122" s="14" t="s">
        <v>11</v>
      </c>
      <c r="K122" s="13">
        <v>4</v>
      </c>
      <c r="L122" s="14" t="s">
        <v>14</v>
      </c>
      <c r="Q122" s="14" t="s">
        <v>92</v>
      </c>
      <c r="R122" s="14" t="s">
        <v>11</v>
      </c>
      <c r="S122" s="13">
        <v>4</v>
      </c>
      <c r="T122" s="14" t="s">
        <v>14</v>
      </c>
    </row>
    <row r="124" spans="1:20" s="14" customFormat="1">
      <c r="F124" s="10"/>
    </row>
    <row r="125" spans="1:20" ht="15.6">
      <c r="A125" s="12" t="s">
        <v>3</v>
      </c>
      <c r="B125" s="14"/>
      <c r="C125" s="13">
        <v>1</v>
      </c>
      <c r="D125" s="14" t="s">
        <v>3</v>
      </c>
      <c r="I125" s="12" t="s">
        <v>3</v>
      </c>
      <c r="J125" s="14"/>
      <c r="K125" s="13">
        <v>1</v>
      </c>
      <c r="L125" s="14" t="s">
        <v>3</v>
      </c>
      <c r="Q125" s="12" t="s">
        <v>3</v>
      </c>
      <c r="R125" s="14"/>
      <c r="S125" s="13">
        <v>1</v>
      </c>
      <c r="T125" s="14" t="s">
        <v>3</v>
      </c>
    </row>
    <row r="126" spans="1:20">
      <c r="A126" s="14" t="s">
        <v>339</v>
      </c>
      <c r="B126" s="14" t="s">
        <v>16</v>
      </c>
      <c r="C126" s="13">
        <v>1</v>
      </c>
      <c r="D126" s="14" t="s">
        <v>14</v>
      </c>
      <c r="I126" s="14" t="s">
        <v>339</v>
      </c>
      <c r="J126" t="s">
        <v>16</v>
      </c>
      <c r="K126" s="13">
        <v>1</v>
      </c>
      <c r="L126" s="14" t="s">
        <v>14</v>
      </c>
      <c r="Q126" s="14" t="s">
        <v>343</v>
      </c>
      <c r="R126" s="14" t="s">
        <v>16</v>
      </c>
      <c r="S126" s="13">
        <v>1</v>
      </c>
      <c r="T126" s="14" t="s">
        <v>14</v>
      </c>
    </row>
    <row r="127" spans="1:20">
      <c r="A127" s="14" t="s">
        <v>340</v>
      </c>
      <c r="B127" s="14" t="s">
        <v>16</v>
      </c>
      <c r="C127" s="13">
        <v>1</v>
      </c>
      <c r="D127" s="14" t="s">
        <v>14</v>
      </c>
      <c r="I127" s="14" t="s">
        <v>340</v>
      </c>
      <c r="J127" t="s">
        <v>16</v>
      </c>
      <c r="K127" s="13">
        <v>1</v>
      </c>
      <c r="L127" s="14" t="s">
        <v>14</v>
      </c>
      <c r="Q127" s="14" t="s">
        <v>377</v>
      </c>
      <c r="R127" s="14" t="s">
        <v>19</v>
      </c>
      <c r="S127" s="13">
        <v>5</v>
      </c>
      <c r="T127" s="14" t="s">
        <v>6</v>
      </c>
    </row>
    <row r="128" spans="1:20">
      <c r="A128" s="14" t="s">
        <v>341</v>
      </c>
      <c r="B128" s="14" t="s">
        <v>16</v>
      </c>
      <c r="C128" s="13">
        <v>1</v>
      </c>
      <c r="D128" s="14" t="s">
        <v>14</v>
      </c>
      <c r="I128" s="14" t="s">
        <v>341</v>
      </c>
      <c r="J128" t="s">
        <v>16</v>
      </c>
      <c r="K128" s="13">
        <v>1</v>
      </c>
      <c r="L128" s="14" t="s">
        <v>14</v>
      </c>
      <c r="Q128" s="14" t="s">
        <v>378</v>
      </c>
      <c r="R128" s="14" t="s">
        <v>13</v>
      </c>
      <c r="S128" s="13">
        <v>8</v>
      </c>
      <c r="T128" s="14" t="s">
        <v>14</v>
      </c>
    </row>
    <row r="129" spans="1:20">
      <c r="A129" s="14" t="s">
        <v>381</v>
      </c>
      <c r="B129" t="s">
        <v>16</v>
      </c>
      <c r="C129" s="13">
        <v>1</v>
      </c>
      <c r="D129" s="14" t="s">
        <v>14</v>
      </c>
      <c r="I129" s="14" t="s">
        <v>342</v>
      </c>
      <c r="J129" t="s">
        <v>16</v>
      </c>
      <c r="K129" s="13">
        <v>1</v>
      </c>
      <c r="L129" s="14" t="s">
        <v>14</v>
      </c>
      <c r="Q129" s="14" t="s">
        <v>338</v>
      </c>
      <c r="R129" s="14" t="s">
        <v>19</v>
      </c>
      <c r="S129" s="13">
        <v>1</v>
      </c>
      <c r="T129" s="14" t="s">
        <v>6</v>
      </c>
    </row>
    <row r="130" spans="1:20" s="14" customFormat="1">
      <c r="A130" s="14" t="s">
        <v>382</v>
      </c>
      <c r="B130" s="14" t="s">
        <v>16</v>
      </c>
      <c r="C130" s="13">
        <v>1</v>
      </c>
      <c r="D130" s="14" t="s">
        <v>14</v>
      </c>
      <c r="F130" s="10"/>
      <c r="I130" s="14" t="s">
        <v>343</v>
      </c>
      <c r="J130" s="14" t="s">
        <v>16</v>
      </c>
      <c r="K130" s="13">
        <v>1</v>
      </c>
      <c r="L130" s="14" t="s">
        <v>14</v>
      </c>
      <c r="Q130" s="14" t="s">
        <v>337</v>
      </c>
      <c r="R130" s="14" t="s">
        <v>16</v>
      </c>
      <c r="S130" s="13">
        <v>1</v>
      </c>
      <c r="T130" s="14" t="s">
        <v>14</v>
      </c>
    </row>
    <row r="131" spans="1:20">
      <c r="A131" s="14" t="s">
        <v>383</v>
      </c>
      <c r="B131" t="s">
        <v>16</v>
      </c>
      <c r="C131" s="13">
        <v>1</v>
      </c>
      <c r="D131" s="14" t="s">
        <v>14</v>
      </c>
      <c r="I131" s="14" t="s">
        <v>344</v>
      </c>
      <c r="J131" t="s">
        <v>16</v>
      </c>
      <c r="K131" s="13">
        <v>1</v>
      </c>
      <c r="L131" s="14" t="s">
        <v>14</v>
      </c>
      <c r="Q131" s="14" t="s">
        <v>380</v>
      </c>
      <c r="R131" s="14" t="s">
        <v>13</v>
      </c>
      <c r="S131" s="13">
        <v>8</v>
      </c>
      <c r="T131" s="14" t="s">
        <v>14</v>
      </c>
    </row>
    <row r="132" spans="1:20">
      <c r="A132" s="14" t="s">
        <v>344</v>
      </c>
      <c r="B132" t="s">
        <v>16</v>
      </c>
      <c r="C132" s="13">
        <v>1</v>
      </c>
      <c r="D132" s="14" t="s">
        <v>14</v>
      </c>
      <c r="I132" s="14" t="s">
        <v>345</v>
      </c>
      <c r="J132" t="s">
        <v>16</v>
      </c>
      <c r="K132" s="13">
        <v>1</v>
      </c>
      <c r="L132" s="14" t="s">
        <v>14</v>
      </c>
      <c r="Q132" s="14" t="s">
        <v>403</v>
      </c>
      <c r="R132" s="14" t="s">
        <v>16</v>
      </c>
      <c r="S132" s="13">
        <v>1</v>
      </c>
      <c r="T132" s="14" t="s">
        <v>14</v>
      </c>
    </row>
    <row r="133" spans="1:20">
      <c r="A133" s="14" t="s">
        <v>345</v>
      </c>
      <c r="B133" t="s">
        <v>16</v>
      </c>
      <c r="C133" s="13">
        <v>1</v>
      </c>
      <c r="D133" s="14" t="s">
        <v>14</v>
      </c>
      <c r="I133" s="14" t="s">
        <v>346</v>
      </c>
      <c r="J133" t="s">
        <v>16</v>
      </c>
      <c r="K133" s="13">
        <v>1</v>
      </c>
      <c r="L133" s="14" t="s">
        <v>14</v>
      </c>
      <c r="Q133" s="14" t="s">
        <v>399</v>
      </c>
      <c r="R133" s="14" t="s">
        <v>16</v>
      </c>
      <c r="S133" s="13">
        <v>1</v>
      </c>
      <c r="T133" s="14" t="s">
        <v>14</v>
      </c>
    </row>
    <row r="134" spans="1:20">
      <c r="A134" s="14" t="s">
        <v>384</v>
      </c>
      <c r="B134" t="s">
        <v>16</v>
      </c>
      <c r="C134" s="13">
        <v>1</v>
      </c>
      <c r="D134" s="14" t="s">
        <v>14</v>
      </c>
      <c r="I134" s="14" t="s">
        <v>347</v>
      </c>
      <c r="J134" t="s">
        <v>13</v>
      </c>
      <c r="K134" s="13">
        <v>8</v>
      </c>
      <c r="L134" s="14" t="s">
        <v>14</v>
      </c>
      <c r="Q134" s="14" t="s">
        <v>367</v>
      </c>
      <c r="R134" s="14" t="s">
        <v>11</v>
      </c>
      <c r="S134" s="13">
        <v>4</v>
      </c>
      <c r="T134" s="14" t="s">
        <v>14</v>
      </c>
    </row>
    <row r="135" spans="1:20">
      <c r="A135" s="14" t="s">
        <v>346</v>
      </c>
      <c r="B135" t="s">
        <v>16</v>
      </c>
      <c r="C135" s="13">
        <v>1</v>
      </c>
      <c r="D135" s="14" t="s">
        <v>14</v>
      </c>
      <c r="I135" s="14" t="s">
        <v>348</v>
      </c>
      <c r="J135" t="s">
        <v>13</v>
      </c>
      <c r="K135" s="13">
        <v>8</v>
      </c>
      <c r="L135" s="14" t="s">
        <v>14</v>
      </c>
      <c r="Q135" s="14" t="s">
        <v>371</v>
      </c>
      <c r="R135" s="14" t="s">
        <v>16</v>
      </c>
      <c r="S135" s="13">
        <v>1</v>
      </c>
      <c r="T135" s="14" t="s">
        <v>14</v>
      </c>
    </row>
    <row r="136" spans="1:20">
      <c r="A136" s="14" t="s">
        <v>385</v>
      </c>
      <c r="B136" t="s">
        <v>16</v>
      </c>
      <c r="C136" s="13">
        <v>1</v>
      </c>
      <c r="D136" s="14" t="s">
        <v>14</v>
      </c>
      <c r="I136" s="14" t="s">
        <v>349</v>
      </c>
      <c r="J136" t="s">
        <v>16</v>
      </c>
      <c r="K136" s="13">
        <v>1</v>
      </c>
      <c r="L136" s="14" t="s">
        <v>14</v>
      </c>
      <c r="Q136" s="14" t="s">
        <v>372</v>
      </c>
      <c r="R136" s="14" t="s">
        <v>16</v>
      </c>
      <c r="S136" s="13">
        <v>1</v>
      </c>
      <c r="T136" s="14" t="s">
        <v>14</v>
      </c>
    </row>
    <row r="137" spans="1:20">
      <c r="A137" s="14" t="s">
        <v>349</v>
      </c>
      <c r="B137" t="s">
        <v>16</v>
      </c>
      <c r="C137" s="13">
        <v>1</v>
      </c>
      <c r="D137" s="14" t="s">
        <v>14</v>
      </c>
      <c r="I137" s="14" t="s">
        <v>350</v>
      </c>
      <c r="J137" t="s">
        <v>13</v>
      </c>
      <c r="K137" s="13">
        <v>8</v>
      </c>
      <c r="L137" s="14" t="s">
        <v>14</v>
      </c>
    </row>
    <row r="138" spans="1:20">
      <c r="A138" s="14" t="s">
        <v>386</v>
      </c>
      <c r="B138" t="s">
        <v>13</v>
      </c>
      <c r="C138" s="13">
        <v>8</v>
      </c>
      <c r="D138" s="14" t="s">
        <v>14</v>
      </c>
      <c r="I138" s="14" t="s">
        <v>351</v>
      </c>
      <c r="J138" t="s">
        <v>13</v>
      </c>
      <c r="K138" s="13">
        <v>8</v>
      </c>
      <c r="L138" s="14" t="s">
        <v>14</v>
      </c>
    </row>
    <row r="139" spans="1:20">
      <c r="A139" s="14" t="s">
        <v>387</v>
      </c>
      <c r="B139" t="s">
        <v>16</v>
      </c>
      <c r="C139" s="13">
        <v>1</v>
      </c>
      <c r="D139" s="14" t="s">
        <v>14</v>
      </c>
      <c r="I139" s="14" t="s">
        <v>373</v>
      </c>
      <c r="J139" t="s">
        <v>16</v>
      </c>
      <c r="K139" s="13">
        <v>1</v>
      </c>
      <c r="L139" s="14" t="s">
        <v>14</v>
      </c>
    </row>
    <row r="140" spans="1:20">
      <c r="A140" s="14" t="s">
        <v>388</v>
      </c>
      <c r="B140" t="s">
        <v>16</v>
      </c>
      <c r="C140" s="13">
        <v>1</v>
      </c>
      <c r="D140" s="14" t="s">
        <v>14</v>
      </c>
      <c r="I140" s="14" t="s">
        <v>352</v>
      </c>
      <c r="J140" t="s">
        <v>16</v>
      </c>
      <c r="K140" s="13">
        <v>1</v>
      </c>
      <c r="L140" s="14" t="s">
        <v>14</v>
      </c>
    </row>
    <row r="141" spans="1:20">
      <c r="A141" s="14" t="s">
        <v>389</v>
      </c>
      <c r="B141" t="s">
        <v>19</v>
      </c>
      <c r="C141" s="13">
        <v>50</v>
      </c>
      <c r="D141" s="14" t="s">
        <v>6</v>
      </c>
      <c r="I141" s="14" t="s">
        <v>353</v>
      </c>
      <c r="J141" t="s">
        <v>16</v>
      </c>
      <c r="K141" s="13">
        <v>1</v>
      </c>
      <c r="L141" s="14" t="s">
        <v>14</v>
      </c>
    </row>
    <row r="142" spans="1:20">
      <c r="A142" s="14" t="s">
        <v>350</v>
      </c>
      <c r="B142" t="s">
        <v>13</v>
      </c>
      <c r="C142" s="13">
        <v>8</v>
      </c>
      <c r="D142" s="14" t="s">
        <v>14</v>
      </c>
      <c r="I142" s="14" t="s">
        <v>354</v>
      </c>
      <c r="J142" t="s">
        <v>16</v>
      </c>
      <c r="K142" s="13">
        <v>1</v>
      </c>
      <c r="L142" s="14" t="s">
        <v>14</v>
      </c>
    </row>
    <row r="143" spans="1:20">
      <c r="A143" s="14" t="s">
        <v>377</v>
      </c>
      <c r="B143" t="s">
        <v>19</v>
      </c>
      <c r="C143" s="13">
        <v>5</v>
      </c>
      <c r="D143" s="14" t="s">
        <v>6</v>
      </c>
      <c r="I143" s="14" t="s">
        <v>337</v>
      </c>
      <c r="J143" t="s">
        <v>16</v>
      </c>
      <c r="K143" s="13">
        <v>1</v>
      </c>
      <c r="L143" s="14" t="s">
        <v>14</v>
      </c>
    </row>
    <row r="144" spans="1:20" s="14" customFormat="1">
      <c r="A144" s="14" t="s">
        <v>378</v>
      </c>
      <c r="B144" s="14" t="s">
        <v>13</v>
      </c>
      <c r="C144" s="13">
        <v>8</v>
      </c>
      <c r="D144" s="14" t="s">
        <v>14</v>
      </c>
      <c r="F144" s="10"/>
      <c r="I144" s="14" t="s">
        <v>338</v>
      </c>
      <c r="J144" s="14" t="s">
        <v>19</v>
      </c>
      <c r="K144" s="13">
        <v>1</v>
      </c>
      <c r="L144" s="14" t="s">
        <v>6</v>
      </c>
    </row>
    <row r="145" spans="1:12">
      <c r="A145" s="14" t="s">
        <v>390</v>
      </c>
      <c r="B145" t="s">
        <v>16</v>
      </c>
      <c r="C145" s="13">
        <v>1</v>
      </c>
      <c r="D145" s="14" t="s">
        <v>14</v>
      </c>
      <c r="I145" s="14" t="s">
        <v>355</v>
      </c>
      <c r="J145" t="s">
        <v>16</v>
      </c>
      <c r="K145" s="13">
        <v>1</v>
      </c>
      <c r="L145" s="14" t="s">
        <v>14</v>
      </c>
    </row>
    <row r="146" spans="1:12">
      <c r="A146" s="14" t="s">
        <v>391</v>
      </c>
      <c r="B146" t="s">
        <v>19</v>
      </c>
      <c r="C146" s="13">
        <v>1</v>
      </c>
      <c r="D146" s="14" t="s">
        <v>6</v>
      </c>
      <c r="I146" s="14" t="s">
        <v>356</v>
      </c>
      <c r="J146" t="s">
        <v>16</v>
      </c>
      <c r="K146" s="13">
        <v>1</v>
      </c>
      <c r="L146" s="14" t="s">
        <v>14</v>
      </c>
    </row>
    <row r="147" spans="1:12">
      <c r="A147" s="14" t="s">
        <v>392</v>
      </c>
      <c r="B147" t="s">
        <v>16</v>
      </c>
      <c r="C147" s="13">
        <v>1</v>
      </c>
      <c r="D147" s="14" t="s">
        <v>14</v>
      </c>
      <c r="I147" s="14" t="s">
        <v>357</v>
      </c>
      <c r="J147" t="s">
        <v>16</v>
      </c>
      <c r="K147" s="13">
        <v>1</v>
      </c>
      <c r="L147" s="14" t="s">
        <v>14</v>
      </c>
    </row>
    <row r="148" spans="1:12">
      <c r="A148" s="14" t="s">
        <v>393</v>
      </c>
      <c r="B148" t="s">
        <v>16</v>
      </c>
      <c r="C148" s="13">
        <v>1</v>
      </c>
      <c r="D148" s="14" t="s">
        <v>14</v>
      </c>
      <c r="I148" s="14" t="s">
        <v>368</v>
      </c>
      <c r="J148" t="s">
        <v>13</v>
      </c>
      <c r="K148" s="13">
        <v>8</v>
      </c>
      <c r="L148" s="14" t="s">
        <v>14</v>
      </c>
    </row>
    <row r="149" spans="1:12">
      <c r="A149" s="14" t="s">
        <v>394</v>
      </c>
      <c r="B149" t="s">
        <v>16</v>
      </c>
      <c r="C149" s="13">
        <v>1</v>
      </c>
      <c r="D149" s="14" t="s">
        <v>14</v>
      </c>
      <c r="I149" s="14" t="s">
        <v>403</v>
      </c>
      <c r="J149" t="s">
        <v>16</v>
      </c>
      <c r="K149" s="13">
        <v>1</v>
      </c>
      <c r="L149" s="14" t="s">
        <v>14</v>
      </c>
    </row>
    <row r="150" spans="1:12">
      <c r="A150" s="14" t="s">
        <v>353</v>
      </c>
      <c r="B150" t="s">
        <v>16</v>
      </c>
      <c r="C150" s="13">
        <v>1</v>
      </c>
      <c r="D150" s="14" t="s">
        <v>14</v>
      </c>
      <c r="I150" s="14" t="s">
        <v>358</v>
      </c>
      <c r="J150" t="s">
        <v>13</v>
      </c>
      <c r="K150" s="13">
        <v>8</v>
      </c>
      <c r="L150" s="14" t="s">
        <v>14</v>
      </c>
    </row>
    <row r="151" spans="1:12">
      <c r="A151" s="14" t="s">
        <v>354</v>
      </c>
      <c r="B151" t="s">
        <v>16</v>
      </c>
      <c r="C151" s="13">
        <v>1</v>
      </c>
      <c r="D151" s="14" t="s">
        <v>14</v>
      </c>
      <c r="I151" s="14" t="s">
        <v>359</v>
      </c>
      <c r="J151" t="s">
        <v>19</v>
      </c>
      <c r="K151" s="13">
        <v>1</v>
      </c>
      <c r="L151" s="14" t="s">
        <v>6</v>
      </c>
    </row>
    <row r="152" spans="1:12" s="14" customFormat="1">
      <c r="A152" s="14" t="s">
        <v>395</v>
      </c>
      <c r="B152" s="14" t="s">
        <v>13</v>
      </c>
      <c r="C152" s="13">
        <v>8</v>
      </c>
      <c r="D152" s="14" t="s">
        <v>14</v>
      </c>
      <c r="F152" s="10"/>
      <c r="I152" s="14" t="s">
        <v>360</v>
      </c>
      <c r="J152" s="14" t="s">
        <v>19</v>
      </c>
      <c r="K152" s="13">
        <v>1</v>
      </c>
      <c r="L152" s="14" t="s">
        <v>6</v>
      </c>
    </row>
    <row r="153" spans="1:12">
      <c r="A153" s="14" t="s">
        <v>396</v>
      </c>
      <c r="B153" t="s">
        <v>16</v>
      </c>
      <c r="C153" s="13">
        <v>1</v>
      </c>
      <c r="D153" s="14" t="s">
        <v>14</v>
      </c>
      <c r="I153" s="14" t="s">
        <v>361</v>
      </c>
      <c r="J153" t="s">
        <v>19</v>
      </c>
      <c r="K153" s="13">
        <v>1</v>
      </c>
      <c r="L153" s="14" t="s">
        <v>6</v>
      </c>
    </row>
    <row r="154" spans="1:12">
      <c r="A154" s="14" t="s">
        <v>368</v>
      </c>
      <c r="B154" t="s">
        <v>13</v>
      </c>
      <c r="C154" s="13">
        <v>8</v>
      </c>
      <c r="D154" s="14" t="s">
        <v>14</v>
      </c>
      <c r="I154" s="14" t="s">
        <v>362</v>
      </c>
      <c r="J154" t="s">
        <v>13</v>
      </c>
      <c r="K154" s="13">
        <v>8</v>
      </c>
      <c r="L154" s="14" t="s">
        <v>14</v>
      </c>
    </row>
    <row r="155" spans="1:12">
      <c r="A155" s="14" t="s">
        <v>380</v>
      </c>
      <c r="B155" t="s">
        <v>13</v>
      </c>
      <c r="C155" s="13">
        <v>8</v>
      </c>
      <c r="D155" s="14" t="s">
        <v>14</v>
      </c>
      <c r="I155" s="14" t="s">
        <v>363</v>
      </c>
      <c r="J155" t="s">
        <v>16</v>
      </c>
      <c r="K155" s="13">
        <v>1</v>
      </c>
      <c r="L155" s="14" t="s">
        <v>14</v>
      </c>
    </row>
    <row r="156" spans="1:12">
      <c r="A156" s="14" t="s">
        <v>379</v>
      </c>
      <c r="B156" t="s">
        <v>16</v>
      </c>
      <c r="C156" s="13">
        <v>1</v>
      </c>
      <c r="D156" s="14" t="s">
        <v>14</v>
      </c>
      <c r="I156" s="14" t="s">
        <v>374</v>
      </c>
      <c r="J156" t="s">
        <v>16</v>
      </c>
      <c r="K156" s="13">
        <v>1</v>
      </c>
      <c r="L156" s="14" t="s">
        <v>14</v>
      </c>
    </row>
    <row r="157" spans="1:12">
      <c r="A157" s="14" t="s">
        <v>404</v>
      </c>
      <c r="B157" t="s">
        <v>16</v>
      </c>
      <c r="C157" s="13">
        <v>1</v>
      </c>
      <c r="D157" s="14" t="s">
        <v>14</v>
      </c>
      <c r="I157" s="14" t="s">
        <v>365</v>
      </c>
      <c r="J157" t="s">
        <v>16</v>
      </c>
      <c r="K157" s="13">
        <v>1</v>
      </c>
      <c r="L157" s="14" t="s">
        <v>14</v>
      </c>
    </row>
    <row r="158" spans="1:12">
      <c r="A158" s="14" t="s">
        <v>397</v>
      </c>
      <c r="B158" t="s">
        <v>16</v>
      </c>
      <c r="C158" s="13">
        <v>1</v>
      </c>
      <c r="D158" s="14" t="s">
        <v>14</v>
      </c>
      <c r="I158" s="14" t="s">
        <v>366</v>
      </c>
      <c r="J158" t="s">
        <v>16</v>
      </c>
      <c r="K158" s="13">
        <v>1</v>
      </c>
      <c r="L158" s="14" t="s">
        <v>14</v>
      </c>
    </row>
    <row r="159" spans="1:12">
      <c r="A159" s="14" t="s">
        <v>398</v>
      </c>
      <c r="B159" t="s">
        <v>16</v>
      </c>
      <c r="C159" s="13">
        <v>1</v>
      </c>
      <c r="D159" s="14" t="s">
        <v>14</v>
      </c>
      <c r="I159" s="14" t="s">
        <v>367</v>
      </c>
      <c r="J159" s="14" t="s">
        <v>11</v>
      </c>
      <c r="K159" s="13">
        <v>4</v>
      </c>
      <c r="L159" s="14" t="s">
        <v>14</v>
      </c>
    </row>
    <row r="160" spans="1:12">
      <c r="A160" s="14" t="s">
        <v>364</v>
      </c>
      <c r="B160" t="s">
        <v>16</v>
      </c>
      <c r="C160" s="13">
        <v>1</v>
      </c>
      <c r="D160" s="14" t="s">
        <v>14</v>
      </c>
      <c r="I160" s="14" t="s">
        <v>369</v>
      </c>
      <c r="J160" s="14" t="s">
        <v>19</v>
      </c>
      <c r="K160" s="13">
        <v>1</v>
      </c>
      <c r="L160" s="14" t="s">
        <v>6</v>
      </c>
    </row>
    <row r="161" spans="1:12">
      <c r="A161" s="14" t="s">
        <v>365</v>
      </c>
      <c r="B161" t="s">
        <v>16</v>
      </c>
      <c r="C161" s="13">
        <v>1</v>
      </c>
      <c r="D161" s="14" t="s">
        <v>14</v>
      </c>
      <c r="I161" s="14" t="s">
        <v>370</v>
      </c>
      <c r="J161" s="14" t="s">
        <v>16</v>
      </c>
      <c r="K161" s="13">
        <v>1</v>
      </c>
      <c r="L161" s="14" t="s">
        <v>14</v>
      </c>
    </row>
    <row r="162" spans="1:12">
      <c r="A162" s="14" t="s">
        <v>399</v>
      </c>
      <c r="B162" t="s">
        <v>16</v>
      </c>
      <c r="C162" s="13">
        <v>1</v>
      </c>
      <c r="D162" s="14" t="s">
        <v>14</v>
      </c>
      <c r="I162" s="14" t="s">
        <v>371</v>
      </c>
      <c r="J162" s="14" t="s">
        <v>16</v>
      </c>
      <c r="K162" s="13">
        <v>1</v>
      </c>
      <c r="L162" s="14" t="s">
        <v>14</v>
      </c>
    </row>
    <row r="163" spans="1:12">
      <c r="A163" s="14" t="s">
        <v>400</v>
      </c>
      <c r="B163" t="s">
        <v>16</v>
      </c>
      <c r="C163" s="13">
        <v>1</v>
      </c>
      <c r="D163" s="14" t="s">
        <v>14</v>
      </c>
      <c r="I163" s="14" t="s">
        <v>372</v>
      </c>
      <c r="J163" s="14" t="s">
        <v>16</v>
      </c>
      <c r="K163" s="13">
        <v>1</v>
      </c>
      <c r="L163" s="14" t="s">
        <v>14</v>
      </c>
    </row>
    <row r="164" spans="1:12">
      <c r="A164" s="14" t="s">
        <v>401</v>
      </c>
      <c r="B164" t="s">
        <v>11</v>
      </c>
      <c r="C164" s="13">
        <v>4</v>
      </c>
      <c r="D164" s="14" t="s">
        <v>14</v>
      </c>
    </row>
    <row r="165" spans="1:12">
      <c r="A165" s="14" t="s">
        <v>369</v>
      </c>
      <c r="B165" t="s">
        <v>19</v>
      </c>
      <c r="C165" s="13">
        <v>1</v>
      </c>
      <c r="D165" s="14" t="s">
        <v>6</v>
      </c>
    </row>
    <row r="166" spans="1:12">
      <c r="A166" s="14" t="s">
        <v>370</v>
      </c>
      <c r="B166" t="s">
        <v>16</v>
      </c>
      <c r="C166" s="13">
        <v>1</v>
      </c>
      <c r="D166" s="14" t="s">
        <v>14</v>
      </c>
    </row>
    <row r="167" spans="1:12">
      <c r="A167" s="14" t="s">
        <v>372</v>
      </c>
      <c r="B167" t="s">
        <v>16</v>
      </c>
      <c r="C167" s="13">
        <v>1</v>
      </c>
      <c r="D167" s="14" t="s">
        <v>14</v>
      </c>
      <c r="I167" s="138" t="s">
        <v>376</v>
      </c>
    </row>
    <row r="170" spans="1:12">
      <c r="A170" s="138" t="s">
        <v>402</v>
      </c>
    </row>
  </sheetData>
  <sortState xmlns:xlrd2="http://schemas.microsoft.com/office/spreadsheetml/2017/richdata2" ref="Q126:T136">
    <sortCondition ref="Q126:Q136"/>
  </sortState>
  <mergeCells count="10">
    <mergeCell ref="I2:N2"/>
    <mergeCell ref="Q2:V2"/>
    <mergeCell ref="A84:D84"/>
    <mergeCell ref="A94:D94"/>
    <mergeCell ref="A117:D117"/>
    <mergeCell ref="A2:F2"/>
    <mergeCell ref="Q94:T94"/>
    <mergeCell ref="I94:L94"/>
    <mergeCell ref="I117:L117"/>
    <mergeCell ref="Q117:T117"/>
  </mergeCells>
  <hyperlinks>
    <hyperlink ref="I167" r:id="rId1" xr:uid="{00000000-0004-0000-0200-000000000000}"/>
    <hyperlink ref="A170" r:id="rId2" xr:uid="{00000000-0004-0000-0200-000001000000}"/>
  </hyperlinks>
  <pageMargins left="0.7" right="0.7" top="0.75" bottom="0.75" header="0.3" footer="0.3"/>
  <pageSetup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Instructions</vt:lpstr>
      <vt:lpstr>Crop Budget (Main)</vt:lpstr>
      <vt:lpstr>Financial Ratios</vt:lpstr>
      <vt:lpstr>Charts</vt:lpstr>
      <vt:lpstr>Chart Drivers</vt:lpstr>
      <vt:lpstr>Optimization</vt:lpstr>
      <vt:lpstr>Chemical Master List</vt:lpstr>
      <vt:lpstr>Chemicals</vt:lpstr>
      <vt:lpstr>Foliars</vt:lpstr>
      <vt:lpstr>Fungicides</vt:lpstr>
      <vt:lpstr>'Crop Budget (Main)'!Print_Area</vt:lpstr>
      <vt:lpstr>Instructions!Print_Area</vt:lpstr>
      <vt:lpstr>Optimization!Print_Area</vt:lpstr>
    </vt:vector>
  </TitlesOfParts>
  <Company>Michigan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LaPorte, Jonathan P.</dc:creator>
  <cp:lastModifiedBy>LaPorte, Jonathan</cp:lastModifiedBy>
  <cp:lastPrinted>2021-08-04T19:23:16Z</cp:lastPrinted>
  <dcterms:created xsi:type="dcterms:W3CDTF">2018-03-23T14:51:03Z</dcterms:created>
  <dcterms:modified xsi:type="dcterms:W3CDTF">2021-08-05T17:22:04Z</dcterms:modified>
</cp:coreProperties>
</file>